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aqtiuli\2014\ლანა\IV kvart\"/>
    </mc:Choice>
  </mc:AlternateContent>
  <bookViews>
    <workbookView xWindow="0" yWindow="0" windowWidth="28800" windowHeight="11835" tabRatio="597" activeTab="2"/>
  </bookViews>
  <sheets>
    <sheet name="ბიუჯეტი" sheetId="10" r:id="rId1"/>
    <sheet name="ვაუჩერი" sheetId="12" r:id="rId2"/>
    <sheet name="სპეცის ხელშეკრულებები" sheetId="9" r:id="rId3"/>
  </sheets>
  <definedNames>
    <definedName name="_xlnm._FilterDatabase" localSheetId="0" hidden="1">ბიუჯეტი!$A$1:$S$1</definedName>
    <definedName name="_xlnm._FilterDatabase" localSheetId="1" hidden="1">ვაუჩერი!$A$2:$J$2</definedName>
    <definedName name="_xlnm._FilterDatabase" localSheetId="2">'სპეცის ხელშეკრულებები'!$A$2:$K$2</definedName>
    <definedName name="_xlnm.Print_Area" localSheetId="0">ბიუჯეტი!$C$280:$I$299</definedName>
  </definedNames>
  <calcPr calcId="152511"/>
</workbook>
</file>

<file path=xl/calcChain.xml><?xml version="1.0" encoding="utf-8"?>
<calcChain xmlns="http://schemas.openxmlformats.org/spreadsheetml/2006/main">
  <c r="H28" i="12" l="1"/>
  <c r="I17" i="12" s="1"/>
  <c r="I143" i="9" l="1"/>
  <c r="J301" i="10" l="1"/>
  <c r="N302" i="10"/>
  <c r="N222" i="10" l="1"/>
  <c r="N220" i="10"/>
  <c r="J296" i="10" l="1"/>
  <c r="N292" i="10"/>
  <c r="N293" i="10"/>
  <c r="N294" i="10"/>
  <c r="N295" i="10"/>
  <c r="N296" i="10"/>
  <c r="N297" i="10"/>
  <c r="N299" i="10"/>
  <c r="N300" i="10"/>
  <c r="N301" i="10"/>
  <c r="J291" i="10"/>
  <c r="J292" i="10"/>
  <c r="J293" i="10"/>
  <c r="J295" i="10"/>
  <c r="J297" i="10"/>
  <c r="J299" i="10"/>
  <c r="J300" i="10"/>
  <c r="N249" i="10" l="1"/>
  <c r="N208" i="10" l="1"/>
  <c r="M184" i="10"/>
  <c r="N184" i="10" s="1"/>
  <c r="N179" i="10"/>
  <c r="I184" i="10"/>
  <c r="J168" i="10" s="1"/>
  <c r="N137" i="10"/>
  <c r="N77" i="10"/>
  <c r="N88" i="10"/>
  <c r="I87" i="10"/>
  <c r="J57" i="10" s="1"/>
  <c r="I44" i="10"/>
  <c r="J32" i="10" s="1"/>
  <c r="N41" i="10"/>
  <c r="M30" i="10"/>
  <c r="N26" i="10" l="1"/>
  <c r="N105" i="10" l="1"/>
  <c r="I131" i="9" l="1"/>
  <c r="H131" i="9"/>
  <c r="M273" i="10" l="1"/>
  <c r="N273" i="10" s="1"/>
  <c r="M261" i="10"/>
  <c r="N261" i="10" s="1"/>
  <c r="M242" i="10"/>
  <c r="N242" i="10" s="1"/>
  <c r="M229" i="10"/>
  <c r="N229" i="10" s="1"/>
  <c r="M194" i="10"/>
  <c r="O194" i="10" s="1"/>
  <c r="M167" i="10"/>
  <c r="M151" i="10"/>
  <c r="N151" i="10" s="1"/>
  <c r="M143" i="10"/>
  <c r="N143" i="10" s="1"/>
  <c r="M128" i="10"/>
  <c r="N128" i="10" s="1"/>
  <c r="M110" i="10"/>
  <c r="M98" i="10"/>
  <c r="M87" i="10"/>
  <c r="N87" i="10" s="1"/>
  <c r="M56" i="10"/>
  <c r="M44" i="10"/>
  <c r="M14" i="10"/>
  <c r="N80" i="10"/>
  <c r="N81" i="10"/>
  <c r="N82" i="10"/>
  <c r="N83" i="10"/>
  <c r="N84" i="10"/>
  <c r="N162" i="10"/>
  <c r="N167" i="10" s="1"/>
  <c r="J152" i="10"/>
  <c r="N174" i="10"/>
  <c r="O80" i="10" l="1"/>
  <c r="J275" i="10"/>
  <c r="J276" i="10"/>
  <c r="J277" i="10"/>
  <c r="J280" i="10"/>
  <c r="J283" i="10"/>
  <c r="J284" i="10"/>
  <c r="J285" i="10"/>
  <c r="J289" i="10"/>
  <c r="J290" i="10"/>
  <c r="J274" i="10"/>
  <c r="N274" i="10"/>
  <c r="N275" i="10"/>
  <c r="N276" i="10"/>
  <c r="N277" i="10"/>
  <c r="N280" i="10"/>
  <c r="N283" i="10"/>
  <c r="N284" i="10"/>
  <c r="N285" i="10"/>
  <c r="N289" i="10"/>
  <c r="N290" i="10"/>
  <c r="N291" i="10"/>
  <c r="I112" i="9" l="1"/>
  <c r="I87" i="9"/>
  <c r="I122" i="9" l="1"/>
  <c r="N267" i="10" l="1"/>
  <c r="N268" i="10"/>
  <c r="N269" i="10"/>
  <c r="N270" i="10"/>
  <c r="N271" i="10"/>
  <c r="N272" i="10"/>
  <c r="J266" i="10"/>
  <c r="N266" i="10"/>
  <c r="J88" i="10"/>
  <c r="N246" i="10"/>
  <c r="J246" i="10"/>
  <c r="J215" i="10"/>
  <c r="N215" i="10"/>
  <c r="N207" i="10"/>
  <c r="N204" i="10"/>
  <c r="N159" i="10"/>
  <c r="N134" i="10"/>
  <c r="N116" i="10"/>
  <c r="N79" i="10"/>
  <c r="N78" i="10"/>
  <c r="N73" i="10"/>
  <c r="N38" i="10"/>
  <c r="N22" i="10"/>
  <c r="J15" i="10"/>
  <c r="N30" i="10" l="1"/>
  <c r="I8" i="10"/>
  <c r="N8" i="10" s="1"/>
  <c r="I23" i="9" l="1"/>
  <c r="F25" i="9" l="1"/>
  <c r="I98" i="10" l="1"/>
  <c r="H22" i="9" l="1"/>
  <c r="I5" i="9" s="1"/>
  <c r="I110" i="9" l="1"/>
  <c r="H56" i="9" l="1"/>
  <c r="I44" i="9" s="1"/>
  <c r="I109" i="9" l="1"/>
  <c r="H104" i="9" l="1"/>
  <c r="I99" i="9" s="1"/>
  <c r="I108" i="9" l="1"/>
  <c r="I107" i="9"/>
  <c r="N92" i="10" l="1"/>
  <c r="N93" i="10"/>
  <c r="N94" i="10"/>
  <c r="N95" i="10"/>
  <c r="N111" i="10"/>
  <c r="N70" i="10"/>
  <c r="N18" i="10"/>
  <c r="I106" i="9" l="1"/>
  <c r="J243" i="10" l="1"/>
  <c r="I151" i="10" l="1"/>
  <c r="J144" i="10" s="1"/>
  <c r="I98" i="9" l="1"/>
  <c r="I105" i="9"/>
  <c r="N67" i="10" l="1"/>
  <c r="I32" i="12" l="1"/>
  <c r="I33" i="12"/>
  <c r="I78" i="9"/>
  <c r="I79" i="9"/>
  <c r="I80" i="9"/>
  <c r="I81" i="9"/>
  <c r="I82" i="9"/>
  <c r="I83" i="9"/>
  <c r="I84" i="9"/>
  <c r="I85" i="9"/>
  <c r="I86" i="9"/>
  <c r="N49" i="10" l="1"/>
  <c r="I242" i="10" l="1"/>
  <c r="J232" i="10" s="1"/>
  <c r="N232" i="10"/>
  <c r="N233" i="10"/>
  <c r="N234" i="10"/>
  <c r="N235" i="10" s="1"/>
  <c r="N236" i="10"/>
  <c r="N237" i="10"/>
  <c r="N238" i="10"/>
  <c r="N239" i="10"/>
  <c r="N240" i="10"/>
  <c r="N241" i="10"/>
  <c r="I110" i="10" l="1"/>
  <c r="J99" i="10" s="1"/>
  <c r="H43" i="9" l="1"/>
  <c r="I30" i="9" s="1"/>
  <c r="I31" i="12"/>
  <c r="N47" i="10" l="1"/>
  <c r="N156" i="10"/>
  <c r="N170" i="10"/>
  <c r="N35" i="10"/>
  <c r="N5" i="10"/>
  <c r="N131" i="10"/>
  <c r="N129" i="10"/>
  <c r="I30" i="12" l="1"/>
  <c r="N231" i="10"/>
  <c r="J231" i="10"/>
  <c r="I72" i="9" l="1"/>
  <c r="N230" i="10"/>
  <c r="J230" i="10" l="1"/>
  <c r="N63" i="10" l="1"/>
  <c r="N62" i="10"/>
  <c r="N144" i="10"/>
  <c r="N145" i="10"/>
  <c r="N146" i="10"/>
  <c r="N147" i="10"/>
  <c r="N148" i="10"/>
  <c r="N149" i="10"/>
  <c r="N150" i="10"/>
  <c r="N152" i="10"/>
  <c r="N45" i="10"/>
  <c r="J45" i="10"/>
  <c r="N60" i="10"/>
  <c r="F27" i="9" l="1"/>
  <c r="I27" i="9" s="1"/>
  <c r="I29" i="12" l="1"/>
  <c r="I70" i="9" l="1"/>
  <c r="I71" i="9"/>
  <c r="I73" i="9"/>
  <c r="I74" i="9"/>
  <c r="I75" i="9"/>
  <c r="I76" i="9"/>
  <c r="I77" i="9"/>
  <c r="N186" i="10" l="1"/>
  <c r="N187" i="10"/>
  <c r="N188" i="10"/>
  <c r="N189" i="10"/>
  <c r="N190" i="10"/>
  <c r="N191" i="10"/>
  <c r="N192" i="10"/>
  <c r="N193" i="10"/>
  <c r="N195" i="10"/>
  <c r="N196" i="10"/>
  <c r="N197" i="10"/>
  <c r="N198" i="10"/>
  <c r="J195" i="10"/>
  <c r="N185" i="10"/>
  <c r="N168" i="10" l="1"/>
  <c r="N127" i="10"/>
  <c r="N140" i="10"/>
  <c r="N141" i="10"/>
  <c r="N142" i="10"/>
  <c r="N109" i="10"/>
  <c r="N110" i="10"/>
  <c r="N121" i="10"/>
  <c r="N89" i="10"/>
  <c r="N90" i="10"/>
  <c r="N91" i="10"/>
  <c r="N96" i="10"/>
  <c r="N97" i="10"/>
  <c r="N98" i="10"/>
  <c r="N2" i="10" l="1"/>
  <c r="N200" i="10" l="1"/>
  <c r="H16" i="12" l="1"/>
  <c r="I3" i="12" s="1"/>
  <c r="N199" i="10" l="1"/>
  <c r="N15" i="10"/>
  <c r="N31" i="10"/>
  <c r="N32" i="10"/>
  <c r="N100" i="10"/>
  <c r="N101" i="10"/>
  <c r="N102" i="10"/>
  <c r="N103" i="10"/>
  <c r="N104" i="10"/>
  <c r="N99" i="10"/>
  <c r="N201" i="10"/>
  <c r="I26" i="9" l="1"/>
  <c r="I29" i="9"/>
  <c r="I58" i="9"/>
  <c r="I59" i="9"/>
  <c r="I60" i="9"/>
  <c r="I61" i="9"/>
  <c r="I62" i="9"/>
  <c r="I63" i="9"/>
  <c r="I64" i="9"/>
  <c r="I65" i="9"/>
  <c r="I66" i="9"/>
  <c r="I67" i="9"/>
  <c r="I68" i="9"/>
  <c r="I69" i="9"/>
  <c r="I3" i="9"/>
  <c r="J185" i="10" l="1"/>
  <c r="N58" i="10" l="1"/>
  <c r="N59" i="10"/>
  <c r="N57" i="10"/>
  <c r="J111" i="10" l="1"/>
  <c r="J129" i="10"/>
  <c r="J199" i="10"/>
  <c r="J200" i="10"/>
  <c r="J31" i="10" l="1"/>
</calcChain>
</file>

<file path=xl/sharedStrings.xml><?xml version="1.0" encoding="utf-8"?>
<sst xmlns="http://schemas.openxmlformats.org/spreadsheetml/2006/main" count="1163" uniqueCount="822">
  <si>
    <t>N</t>
  </si>
  <si>
    <t>ხარჯების ეკონომიკ. კლასიფ. კოდი</t>
  </si>
  <si>
    <t>მომწოდებელი ფირმა</t>
  </si>
  <si>
    <t>შესყიდვის საგანი</t>
  </si>
  <si>
    <t>ხელშეკრ. N და თარიღი</t>
  </si>
  <si>
    <t>შესასყიდი საგნის მთლიანი ღირებ. (ლარებში)</t>
  </si>
  <si>
    <t>ვალდებ. N და თარიღი</t>
  </si>
  <si>
    <t>ვალდებ. თანხა (ლარებში)</t>
  </si>
  <si>
    <t>სხვაობა ხელშეკრულებასა და ვალდ. შორის</t>
  </si>
  <si>
    <t>გადარიცხვის თარიღი</t>
  </si>
  <si>
    <t>მოთხოვნის N</t>
  </si>
  <si>
    <t>ვალდებულების თანხის ნაშთი</t>
  </si>
  <si>
    <t>ვადა</t>
  </si>
  <si>
    <t>CPV  კოდი</t>
  </si>
  <si>
    <t xml:space="preserve">გადარიცხული თანხა </t>
  </si>
  <si>
    <t>დასრულებულები</t>
  </si>
  <si>
    <t>ხელშეკრულების ნაშთი</t>
  </si>
  <si>
    <t>დაცვა</t>
  </si>
  <si>
    <t>დაცვის პოლიციის დეპარტამენტი</t>
  </si>
  <si>
    <t>N01/1 23.12.2013</t>
  </si>
  <si>
    <t>N01/2 31.12.2013</t>
  </si>
  <si>
    <t xml:space="preserve">შპს ლუკოილ ჯორჯია </t>
  </si>
  <si>
    <t>საწვავი</t>
  </si>
  <si>
    <t>შპს კავკასუს ონლაინი</t>
  </si>
  <si>
    <t>N01/3 31.12.2013</t>
  </si>
  <si>
    <t>ინტერნეტმომსახურება</t>
  </si>
  <si>
    <t>ციფრული ტელევიზია</t>
  </si>
  <si>
    <t>N01/4 31.12.2013</t>
  </si>
  <si>
    <t>N02/1 31.12.2013</t>
  </si>
  <si>
    <t>N02/2 31.12.2013</t>
  </si>
  <si>
    <t>2014 წლის სპეცის ხელშეკრულებები</t>
  </si>
  <si>
    <t>2014 წლის  ხელშეკრულებები</t>
  </si>
  <si>
    <t xml:space="preserve">შენიშვნა </t>
  </si>
  <si>
    <r>
      <t>ხელშ მთლიან ღირებულება</t>
    </r>
    <r>
      <rPr>
        <b/>
        <sz val="12"/>
        <color theme="1"/>
        <rFont val="Sylfaen"/>
        <family val="1"/>
      </rPr>
      <t xml:space="preserve"> 57600</t>
    </r>
  </si>
  <si>
    <t>სსიპ ეროვნული არქივი</t>
  </si>
  <si>
    <t>საარქივო მომსახურება</t>
  </si>
  <si>
    <t>შპს ორისი</t>
  </si>
  <si>
    <t>საბუღალტრო პროგრამის შესყიდვა</t>
  </si>
  <si>
    <t>N02/4 09.01.2014</t>
  </si>
  <si>
    <t>დომენური სახელების შეძენა</t>
  </si>
  <si>
    <t>N02/5 10.01.2014</t>
  </si>
  <si>
    <t xml:space="preserve">სსიპ საქართველოს საკანონმდებლო მაცნე </t>
  </si>
  <si>
    <t>საინფორმაციო სისტემით სარგებლობის უფლება</t>
  </si>
  <si>
    <t>N02/6 14.10.2014</t>
  </si>
  <si>
    <t xml:space="preserve">შპს საქართველოს ფოსტა </t>
  </si>
  <si>
    <t>საფოსტო საკურიერო მომსახურეობა</t>
  </si>
  <si>
    <t>N01/5 06.01.2014</t>
  </si>
  <si>
    <t>სს ჰიუნდაი ავტო საქართველო</t>
  </si>
  <si>
    <t>ტექმომსახურება</t>
  </si>
  <si>
    <t>N01/6 15.01.2014</t>
  </si>
  <si>
    <t>შპს თეგეტა მოტორსი</t>
  </si>
  <si>
    <t>N01/7 15.01.2014</t>
  </si>
  <si>
    <t>შპს კია მოტორს ჯორჯია</t>
  </si>
  <si>
    <t>N01/8 15.01.2014</t>
  </si>
  <si>
    <t>ფ. პ. ელგუჯა რაზმაძე</t>
  </si>
  <si>
    <t>კანალიზაციასთან დაკავშირებული სამუშაოები</t>
  </si>
  <si>
    <t>N02/8 16.01.2014</t>
  </si>
  <si>
    <t>შპს აქვა გეო</t>
  </si>
  <si>
    <t>სასმელი წყლითა და დისპენსერით უზრუნველყოფა</t>
  </si>
  <si>
    <t>N02/7 15.01.2014</t>
  </si>
  <si>
    <t>N01/9 24.01.2014</t>
  </si>
  <si>
    <t>ვოიპ მომსახურების</t>
  </si>
  <si>
    <t>შპს ,,სუფთა სამყარო"</t>
  </si>
  <si>
    <t>დასუფტავების</t>
  </si>
  <si>
    <t>N01/10 24.01.2014</t>
  </si>
  <si>
    <t>N02/9 16.01.2014</t>
  </si>
  <si>
    <t>შპს ,,აქვა გეო"</t>
  </si>
  <si>
    <t>საიდენტიფიკაციო კოდი</t>
  </si>
  <si>
    <t>ერთჯერადი ჭიქების</t>
  </si>
  <si>
    <t>სს ,,სადაზღვევო კომპანია ალდაგი"</t>
  </si>
  <si>
    <t>ა/მ დაზღვევა</t>
  </si>
  <si>
    <t>მომწ ორგანიზაციის ს/კ</t>
  </si>
  <si>
    <t>ტენდერის ნომერი N</t>
  </si>
  <si>
    <t>SPA140001029</t>
  </si>
  <si>
    <t>SPA140001022</t>
  </si>
  <si>
    <t>SPA140000962</t>
  </si>
  <si>
    <t>არაა ტენდერი</t>
  </si>
  <si>
    <t>არა ტენდერი</t>
  </si>
  <si>
    <t>N02/10 16.01.2014</t>
  </si>
  <si>
    <t>შპს ,,დი ენდ ჯი"</t>
  </si>
  <si>
    <t>დირექტორის სერთიფიკატების ბეჭდვის</t>
  </si>
  <si>
    <t>ა/ტექმომსახურება</t>
  </si>
  <si>
    <t>N00111</t>
  </si>
  <si>
    <t>N01/32 03.06.2013 წ</t>
  </si>
  <si>
    <t>გამარტივებული შესყიდვა მრავალწლიანი</t>
  </si>
  <si>
    <t>03.06.2016 წ</t>
  </si>
  <si>
    <t>შპს მაგთიკომი</t>
  </si>
  <si>
    <t xml:space="preserve">საჯარო სკოლებისათვის ვირტუალ;ური კერძო ქსელის მოწყობის </t>
  </si>
  <si>
    <t>N28   27.01.2014</t>
  </si>
  <si>
    <t>N19 27.01.14</t>
  </si>
  <si>
    <t>N18  27.01.14</t>
  </si>
  <si>
    <t>N16  27.01.14</t>
  </si>
  <si>
    <t>N12 27.01.14</t>
  </si>
  <si>
    <t>N114</t>
  </si>
  <si>
    <t>N01/11 27.01.2014</t>
  </si>
  <si>
    <t>N01/13 27.01.2014</t>
  </si>
  <si>
    <t>N01/14 27.01.2014</t>
  </si>
  <si>
    <t>სხვა საქონელი და მომსახურება</t>
  </si>
  <si>
    <t>სხვა დანარჩენი საქონელი და მომსახურება</t>
  </si>
  <si>
    <t xml:space="preserve">ტრანსპორტის, ტექნიკისა და იარაღის ექსპლუატაციისა და </t>
  </si>
  <si>
    <t>სხვა დანარჩენი  საქონელი და მომსახურება</t>
  </si>
  <si>
    <t>N01/12 30.01.2014</t>
  </si>
  <si>
    <t>მობილური საკომუნიკაციო მომსახურება</t>
  </si>
  <si>
    <t>N02/11 16.01.2014</t>
  </si>
  <si>
    <t>ი/მ მამუკა ცუცქირიძე</t>
  </si>
  <si>
    <t>ყურსამენი 30 ცალი</t>
  </si>
  <si>
    <t>N54 11.02.14</t>
  </si>
  <si>
    <t xml:space="preserve">   1.2.8  ავტომანქანის ექსპლოატაციის  და მოვლა-შენახვის ხარჯები</t>
  </si>
  <si>
    <t>N43  10.02.14</t>
  </si>
  <si>
    <t>სხვა ხარჯები /სატრანსპორტო საშუელბების დაზღვევის/</t>
  </si>
  <si>
    <t>N45 10.02.2014</t>
  </si>
  <si>
    <t>სხვა საქონელი და მომსახურება /კავშირგაბმულობის ხარჯი/</t>
  </si>
  <si>
    <t>შპს ,,დელტა-კომმი"</t>
  </si>
  <si>
    <t>სხვა საქონელი და მომსახურეობა/კავშირგაბმულობის ხარჯის</t>
  </si>
  <si>
    <t>კონსოლიდირებული ტენდერი</t>
  </si>
  <si>
    <t>სატელეფონო კავშირით მომსახურება ვოიპ მომსახ</t>
  </si>
  <si>
    <t>თიბისი ბანკის საბანკო გარანტია = 1183776 ლარზე ვადა 10.01.2015 წ ჩათვლით</t>
  </si>
  <si>
    <t>N01/15 14.02.2014</t>
  </si>
  <si>
    <t>სს ვისოლ პეტროლიმ ჯორჯია</t>
  </si>
  <si>
    <t>ა/მ რეცხვის ტალონები</t>
  </si>
  <si>
    <t>SPA140003277</t>
  </si>
  <si>
    <t>N03/1 23.12.2013</t>
  </si>
  <si>
    <t>N03/2 10.02.2014</t>
  </si>
  <si>
    <t>სსიპ საგანმანათლებლო დაწესებულების მანდატურის სამსაური</t>
  </si>
  <si>
    <t>საზოგადოებრივი წესრიგის დაცვა</t>
  </si>
  <si>
    <t>შპს ,, კავკასუს ონლაინი"</t>
  </si>
  <si>
    <t>გამარტ შესყიდვა</t>
  </si>
  <si>
    <t>ვტომანქანის ექსპლოატაციის  და მოვლა-შენახვის ხარჯები</t>
  </si>
  <si>
    <t>შპს ,,Geosm"</t>
  </si>
  <si>
    <t>საკანცელარიო</t>
  </si>
  <si>
    <t>N02/12 10.02.14</t>
  </si>
  <si>
    <t>N02/13  14.02.14</t>
  </si>
  <si>
    <t>N01/16 18.02.2014</t>
  </si>
  <si>
    <t xml:space="preserve">N41 03.02.14 </t>
  </si>
  <si>
    <t>112-ის ხარჯის</t>
  </si>
  <si>
    <t>N51 10.02.14</t>
  </si>
  <si>
    <t>N122</t>
  </si>
  <si>
    <t>N00125</t>
  </si>
  <si>
    <t>N00129</t>
  </si>
  <si>
    <t>N00130</t>
  </si>
  <si>
    <t>N00131</t>
  </si>
  <si>
    <t>N00135</t>
  </si>
  <si>
    <t>N56 11.02.14</t>
  </si>
  <si>
    <t>N00139</t>
  </si>
  <si>
    <t>N60 18.02.14</t>
  </si>
  <si>
    <t>N00145</t>
  </si>
  <si>
    <t>დასრულებულია</t>
  </si>
  <si>
    <t>N65 21..02.14</t>
  </si>
  <si>
    <t>M00251</t>
  </si>
  <si>
    <t>სხვა საქონელი და მომსახურება              32 03 03</t>
  </si>
  <si>
    <t>SPA140003249</t>
  </si>
  <si>
    <t>N02/14 14.03.14</t>
  </si>
  <si>
    <t>შპს ,,სი-ტი-პარკ"</t>
  </si>
  <si>
    <t>N266</t>
  </si>
  <si>
    <t>N00279</t>
  </si>
  <si>
    <t>N00290</t>
  </si>
  <si>
    <t>N00323</t>
  </si>
  <si>
    <t>07.03.014</t>
  </si>
  <si>
    <t>N00280</t>
  </si>
  <si>
    <t>N77 07.03.14</t>
  </si>
  <si>
    <t>N76 07.03.14</t>
  </si>
  <si>
    <t>N00289</t>
  </si>
  <si>
    <t>N78 07.03.14</t>
  </si>
  <si>
    <t>N00288</t>
  </si>
  <si>
    <t>N72 07.03.14</t>
  </si>
  <si>
    <t>N00292 06.03.14</t>
  </si>
  <si>
    <t>N84  14.03.14</t>
  </si>
  <si>
    <t>N00326</t>
  </si>
  <si>
    <t>N70  04.03.14</t>
  </si>
  <si>
    <t>N74  07.03.14</t>
  </si>
  <si>
    <t xml:space="preserve">N80 10.03.14 </t>
  </si>
  <si>
    <t>N00283 10..03.14</t>
  </si>
  <si>
    <t>N00286 10..03.14</t>
  </si>
  <si>
    <t>კაცშირგაბმულოვის ხარჯი  2.2.3.10</t>
  </si>
  <si>
    <t>შპს ,,ჯეოსელი"</t>
  </si>
  <si>
    <t>მობილური სატელეფონო კავშირის შესყიდვა</t>
  </si>
  <si>
    <t>N01/17 14.03.14</t>
  </si>
  <si>
    <t>ავტოსადგომზე პარკრების</t>
  </si>
  <si>
    <t>N00320</t>
  </si>
  <si>
    <t>N86 18.03.14</t>
  </si>
  <si>
    <t>N00332</t>
  </si>
  <si>
    <t>N00336</t>
  </si>
  <si>
    <t>N02/15 18.03.14</t>
  </si>
  <si>
    <t>შპს ,,ბუნება"</t>
  </si>
  <si>
    <t xml:space="preserve">ანჯამების (პეტლების) </t>
  </si>
  <si>
    <t>N02/16  21.03.14</t>
  </si>
  <si>
    <t>შპს ,დი ენდ ჯი"</t>
  </si>
  <si>
    <t>სპეციალური ლოგოაიანი ფურცლების ბეჭდვა</t>
  </si>
  <si>
    <t>N02/17  21.03.14</t>
  </si>
  <si>
    <t>შპს ,,საკანცელარიო საქონელი"</t>
  </si>
  <si>
    <t>ბაჯიკები და ბაჯიკის თოკები</t>
  </si>
  <si>
    <t xml:space="preserve">საწერი კალამი ბურთულიანი </t>
  </si>
  <si>
    <t>ქაღალდის ჩანთა</t>
  </si>
  <si>
    <t>N02/18 21.03.14</t>
  </si>
  <si>
    <t>N02/19 21.03.14</t>
  </si>
  <si>
    <t>მ/ჩაბარების აქტი N და თარიღი</t>
  </si>
  <si>
    <t>N01/6-3-2  24.03.14</t>
  </si>
  <si>
    <t>N01/6-3-3  24.03.14</t>
  </si>
  <si>
    <t>მ/ჩაბარების აქტის თანხა</t>
  </si>
  <si>
    <t>ფ/პ ნინო ხარაბაძე</t>
  </si>
  <si>
    <t>საინფორმაციო-სარეკლამო პროდუქციის შექმნა</t>
  </si>
  <si>
    <t>მომწოდ ორგანიზაც ს/კ /ან პირ N</t>
  </si>
  <si>
    <t>01017021600</t>
  </si>
  <si>
    <t>შეთანხმება</t>
  </si>
  <si>
    <t>N00502</t>
  </si>
  <si>
    <t>N89 27.03.14</t>
  </si>
  <si>
    <t>ი/მ ალექსანდრე კვატიძე</t>
  </si>
  <si>
    <t>საკეტები და საკეტის გულები</t>
  </si>
  <si>
    <t>ი/მ ბორის ცირეკიძე</t>
  </si>
  <si>
    <t>ელექტრო ზარი</t>
  </si>
  <si>
    <t>N03/3 10.02.2014</t>
  </si>
  <si>
    <t>N03/4 10.02.2014</t>
  </si>
  <si>
    <t>N88 27.03.14</t>
  </si>
  <si>
    <t>N00500</t>
  </si>
  <si>
    <t>N00501</t>
  </si>
  <si>
    <t>N91 01.04.14</t>
  </si>
  <si>
    <t>N92  01.04.14</t>
  </si>
  <si>
    <t>N82 14.03.14</t>
  </si>
  <si>
    <t>N00518</t>
  </si>
  <si>
    <t>N19 04.04.14</t>
  </si>
  <si>
    <t>N98 04.04.15</t>
  </si>
  <si>
    <t>N00592</t>
  </si>
  <si>
    <t xml:space="preserve">N102  14.04.14 </t>
  </si>
  <si>
    <t>N103  14.04.14</t>
  </si>
  <si>
    <t>N105 14.04.14</t>
  </si>
  <si>
    <t>N00568</t>
  </si>
  <si>
    <t>N00569 04.04.14</t>
  </si>
  <si>
    <t>N591</t>
  </si>
  <si>
    <t>N00600</t>
  </si>
  <si>
    <t>N00283</t>
  </si>
  <si>
    <t>N00604</t>
  </si>
  <si>
    <t>N00605</t>
  </si>
  <si>
    <t>N00612</t>
  </si>
  <si>
    <t>N00613</t>
  </si>
  <si>
    <t>N00615</t>
  </si>
  <si>
    <t>N00611  14.04.14</t>
  </si>
  <si>
    <t>შპს ტელკო-სისტემსი</t>
  </si>
  <si>
    <t>ვოიპ ტელეფონების შესყიდვა</t>
  </si>
  <si>
    <t>N01/18  16.04.14</t>
  </si>
  <si>
    <t>SPA 140007957</t>
  </si>
  <si>
    <t>N107 24.04.14</t>
  </si>
  <si>
    <t>N673</t>
  </si>
  <si>
    <t>N00620</t>
  </si>
  <si>
    <t>N01/19 22.04.14</t>
  </si>
  <si>
    <t>შპს ევრო ოფისი</t>
  </si>
  <si>
    <t>საკანცელარიო საქონელი</t>
  </si>
  <si>
    <t>ელ ტენდერუ</t>
  </si>
  <si>
    <t>SPA 140009325</t>
  </si>
  <si>
    <t>N112 25.04.14</t>
  </si>
  <si>
    <t>N764</t>
  </si>
  <si>
    <t xml:space="preserve">01/19-4  24.04.14 </t>
  </si>
  <si>
    <t>N02/21  24.04.14</t>
  </si>
  <si>
    <t>შპს  ..Light bTime"</t>
  </si>
  <si>
    <t>ნათურები</t>
  </si>
  <si>
    <t>N02/22  24.04.14</t>
  </si>
  <si>
    <t>ფ/პ  ნატო ხაინდრავა</t>
  </si>
  <si>
    <t>სათაჯიმნო მომსახურება</t>
  </si>
  <si>
    <t>N02/20 08.04.14</t>
  </si>
  <si>
    <t>N02/23  28.04.14</t>
  </si>
  <si>
    <t>N02/24 28.04.14</t>
  </si>
  <si>
    <t>ყურსასმენები</t>
  </si>
  <si>
    <t>შპს ,,კომპი"</t>
  </si>
  <si>
    <t>შპს ,,ქეჩერა"</t>
  </si>
  <si>
    <t>ატესტატების და დუბლიკატების ბეჭდვა</t>
  </si>
  <si>
    <t>N01/20 05.05.14 წ</t>
  </si>
  <si>
    <t>SPA 140009750</t>
  </si>
  <si>
    <t xml:space="preserve">N114   29.04.14 </t>
  </si>
  <si>
    <t xml:space="preserve">N00265 </t>
  </si>
  <si>
    <t xml:space="preserve">N00508 </t>
  </si>
  <si>
    <t xml:space="preserve">N773 </t>
  </si>
  <si>
    <t>N116 02.05.14</t>
  </si>
  <si>
    <t>N78</t>
  </si>
  <si>
    <t>N119 05.05.14</t>
  </si>
  <si>
    <t>N00777</t>
  </si>
  <si>
    <t>N121  05.05.14</t>
  </si>
  <si>
    <t>N00783</t>
  </si>
  <si>
    <t>N124  06.05.14</t>
  </si>
  <si>
    <t>N120 05.05.14</t>
  </si>
  <si>
    <t>N00790</t>
  </si>
  <si>
    <t>N00789</t>
  </si>
  <si>
    <t>ჯეოსელი</t>
  </si>
  <si>
    <t xml:space="preserve">N126  07.05.14 </t>
  </si>
  <si>
    <t>N792</t>
  </si>
  <si>
    <t>N98 04.04.16</t>
  </si>
  <si>
    <t>N00794</t>
  </si>
  <si>
    <t>N00795</t>
  </si>
  <si>
    <t>შპს ,,უსაფრთხოება"</t>
  </si>
  <si>
    <t>ცეხლმაქრების გადამუხტვა</t>
  </si>
  <si>
    <t>შპს მატექს ჯორჯია</t>
  </si>
  <si>
    <t>კონდიციონერი Trend 12000 bru</t>
  </si>
  <si>
    <t>N02/25  30.04.14</t>
  </si>
  <si>
    <t xml:space="preserve">N02/26 21.05.14 </t>
  </si>
  <si>
    <t>N133 19..05.15</t>
  </si>
  <si>
    <t>N00802</t>
  </si>
  <si>
    <t>N137 23.05.14</t>
  </si>
  <si>
    <t>N00939</t>
  </si>
  <si>
    <t>N00936</t>
  </si>
  <si>
    <t>N03/5 15.05.2014</t>
  </si>
  <si>
    <t>შპს ,,იუ-ჯი-თი"</t>
  </si>
  <si>
    <t>პორტაბელურტი (ლეპტოპი) კომპიუტერი</t>
  </si>
  <si>
    <t>კონსოლიდ ტენდერი</t>
  </si>
  <si>
    <t>N03/6 28.05.14 წ</t>
  </si>
  <si>
    <t>N03/7 28.05.14 წ</t>
  </si>
  <si>
    <t>შპს ,,ალგორითმი"</t>
  </si>
  <si>
    <t>პერსონალური კომპიუტერები</t>
  </si>
  <si>
    <t>02.06.14</t>
  </si>
  <si>
    <t>N973</t>
  </si>
  <si>
    <t>29.05.14</t>
  </si>
  <si>
    <t>პროჟექტორი 1 ცალი</t>
  </si>
  <si>
    <t>31.12.14</t>
  </si>
  <si>
    <t>შპს  ..Neon"</t>
  </si>
  <si>
    <t>ფანარი 3 ცალი</t>
  </si>
  <si>
    <t>სამეურნეო ხელსაწყოები</t>
  </si>
  <si>
    <t>შპს ,,თ და ს - 2008"</t>
  </si>
  <si>
    <t>შლანგები</t>
  </si>
  <si>
    <t>N02/27  04.06.14</t>
  </si>
  <si>
    <t>N02/28 04.06.14</t>
  </si>
  <si>
    <t>N02/29   04.06.14</t>
  </si>
  <si>
    <t>N02/30   04.06.14</t>
  </si>
  <si>
    <t>N02/31  04.06.14</t>
  </si>
  <si>
    <t>N02/32 04.06.14</t>
  </si>
  <si>
    <t>N02/33 04.06.14</t>
  </si>
  <si>
    <t>შპს ,,სასდა"</t>
  </si>
  <si>
    <t>ონკანები</t>
  </si>
  <si>
    <t>შპს ,,ონოგურისი"</t>
  </si>
  <si>
    <t>10.06.14</t>
  </si>
  <si>
    <t>12.06.14</t>
  </si>
  <si>
    <t>13.06.14</t>
  </si>
  <si>
    <t>06.06.14</t>
  </si>
  <si>
    <t>05.06.14</t>
  </si>
  <si>
    <t>04.06.14</t>
  </si>
  <si>
    <t>N983</t>
  </si>
  <si>
    <t>09.06.14</t>
  </si>
  <si>
    <t>14.05.14</t>
  </si>
  <si>
    <t>N00797</t>
  </si>
  <si>
    <t>N00995</t>
  </si>
  <si>
    <t>N00989</t>
  </si>
  <si>
    <t>07.05.14</t>
  </si>
  <si>
    <t>N01000</t>
  </si>
  <si>
    <t>N143. 06.06.14</t>
  </si>
  <si>
    <t>შპს ჯი-ეს-სი</t>
  </si>
  <si>
    <t>ტურნიკეტი კომპლექტში</t>
  </si>
  <si>
    <t xml:space="preserve">N01/21 13.06.14 </t>
  </si>
  <si>
    <t>20670 (12468)</t>
  </si>
  <si>
    <t>ელექტრონული ტენდერი</t>
  </si>
  <si>
    <t>N00991</t>
  </si>
  <si>
    <t>შპს ,,ოფის 1"</t>
  </si>
  <si>
    <t>ავეჯი</t>
  </si>
  <si>
    <t xml:space="preserve">N01/22 17.06.14 </t>
  </si>
  <si>
    <t>4699  (2929)</t>
  </si>
  <si>
    <t>SPA 14000144442</t>
  </si>
  <si>
    <t>N146 10.06.14</t>
  </si>
  <si>
    <t>N1009</t>
  </si>
  <si>
    <t>N153 18.06.15</t>
  </si>
  <si>
    <t>20.06.14</t>
  </si>
  <si>
    <t>N1021</t>
  </si>
  <si>
    <t>ეკონომიკური პოლიტიკის ექსპერტთა ცენტრი</t>
  </si>
  <si>
    <t>ტრენინგი</t>
  </si>
  <si>
    <t>N02/34 20.06.14</t>
  </si>
  <si>
    <t>31.08.14</t>
  </si>
  <si>
    <t>ფ/პ ლერი ბეგდარიშვილი</t>
  </si>
  <si>
    <t>კონდიციონერის შეკეთება</t>
  </si>
  <si>
    <t>N02/35  25.06.14</t>
  </si>
  <si>
    <t>N03/8 23.06.14</t>
  </si>
  <si>
    <t>ავერსი-გეოფარმა</t>
  </si>
  <si>
    <t>მედიკამენტები</t>
  </si>
  <si>
    <t>გამარტელ ტენდერი</t>
  </si>
  <si>
    <t>ტერმომეტრი და წნევის აპარატი</t>
  </si>
  <si>
    <t>N03/9 23.06.15</t>
  </si>
  <si>
    <t>N02/36 25.06.14</t>
  </si>
  <si>
    <t>შპს დასაქმების სააგენტო ეიჩარი</t>
  </si>
  <si>
    <t>განცხადების</t>
  </si>
  <si>
    <t>12.05.14</t>
  </si>
  <si>
    <t>კავკასუს ონლაინი</t>
  </si>
  <si>
    <t>დომენი studentcard.ge</t>
  </si>
  <si>
    <t>31.12.14 w</t>
  </si>
  <si>
    <t>N02/38 25.06.14</t>
  </si>
  <si>
    <t>N02/37 25.06.14</t>
  </si>
  <si>
    <t>შპს ჯობს ჯე</t>
  </si>
  <si>
    <t>N156 01.07.14</t>
  </si>
  <si>
    <t>N123 06.05.14</t>
  </si>
  <si>
    <t>N153 18.06.16</t>
  </si>
  <si>
    <t>01.07.14</t>
  </si>
  <si>
    <t>23.06.14</t>
  </si>
  <si>
    <t>N1023</t>
  </si>
  <si>
    <t>N1126</t>
  </si>
  <si>
    <t>N01132</t>
  </si>
  <si>
    <t xml:space="preserve">N164 02.07.14 </t>
  </si>
  <si>
    <t>02.07.14</t>
  </si>
  <si>
    <t>N1136</t>
  </si>
  <si>
    <t>N168 02.07.14</t>
  </si>
  <si>
    <t>N169 02.07.14</t>
  </si>
  <si>
    <t>03.07.14</t>
  </si>
  <si>
    <t>N1156</t>
  </si>
  <si>
    <t>N1155</t>
  </si>
  <si>
    <t>04.07.14</t>
  </si>
  <si>
    <t>27.06.104</t>
  </si>
  <si>
    <t xml:space="preserve">N01/23  30.06.14 </t>
  </si>
  <si>
    <t>შპს მოტორსტარი</t>
  </si>
  <si>
    <t>საბურავები</t>
  </si>
  <si>
    <t xml:space="preserve">N01/24 02.07.14 </t>
  </si>
  <si>
    <t>02/39 07.07.14 w</t>
  </si>
  <si>
    <t>სსიპ ფინანსტა სამინისტროს აკადემია</t>
  </si>
  <si>
    <t>სატრენინგო მომსახურება</t>
  </si>
  <si>
    <t>15.08.14 წ</t>
  </si>
  <si>
    <t>შპს ფავორიტი სტილი</t>
  </si>
  <si>
    <t>პლასტიკუირი ბარათების ბეწდვითი მომსახურება</t>
  </si>
  <si>
    <t>02/40 14.07.14 წ</t>
  </si>
  <si>
    <t>შპს AUTOMANIA</t>
  </si>
  <si>
    <t>ა/მ ქიმიური დასუფთავება</t>
  </si>
  <si>
    <t>02/41 15.07.14</t>
  </si>
  <si>
    <t>02/42  16.07.14</t>
  </si>
  <si>
    <t>შპა ,,გალაქსი"</t>
  </si>
  <si>
    <t>ელ ჩაიდანი</t>
  </si>
  <si>
    <t>18.07.14</t>
  </si>
  <si>
    <t>11.07.14</t>
  </si>
  <si>
    <t>02.07.104</t>
  </si>
  <si>
    <t>N1137</t>
  </si>
  <si>
    <t>14.07.14</t>
  </si>
  <si>
    <t>N1220</t>
  </si>
  <si>
    <t>09.07.14</t>
  </si>
  <si>
    <t>N1176</t>
  </si>
  <si>
    <t>07.07.14</t>
  </si>
  <si>
    <t>N01168</t>
  </si>
  <si>
    <t>N01166</t>
  </si>
  <si>
    <t>07.07.07</t>
  </si>
  <si>
    <t xml:space="preserve">N1176 </t>
  </si>
  <si>
    <t>N1178</t>
  </si>
  <si>
    <t>N180 . 10.07.14</t>
  </si>
  <si>
    <t>16.07.14</t>
  </si>
  <si>
    <t>N1226</t>
  </si>
  <si>
    <t>N1227</t>
  </si>
  <si>
    <t>N1228</t>
  </si>
  <si>
    <t>N1229</t>
  </si>
  <si>
    <t>N182 11.07.14</t>
  </si>
  <si>
    <t>N1208</t>
  </si>
  <si>
    <t>N1215</t>
  </si>
  <si>
    <t>N976</t>
  </si>
  <si>
    <t>N1138</t>
  </si>
  <si>
    <t>N998</t>
  </si>
  <si>
    <t>11.07.104</t>
  </si>
  <si>
    <t>N1210</t>
  </si>
  <si>
    <t>16.06.14</t>
  </si>
  <si>
    <t>N1016</t>
  </si>
  <si>
    <t>N184 11.07.14</t>
  </si>
  <si>
    <t>N1211</t>
  </si>
  <si>
    <t>N1214</t>
  </si>
  <si>
    <t>N1213</t>
  </si>
  <si>
    <t>N987</t>
  </si>
  <si>
    <t>N1218</t>
  </si>
  <si>
    <t>N1004</t>
  </si>
  <si>
    <t>N190 18.07.14</t>
  </si>
  <si>
    <t>N175 09.07.14</t>
  </si>
  <si>
    <t>N1172</t>
  </si>
  <si>
    <t>N173 09.07.14</t>
  </si>
  <si>
    <t>N1160</t>
  </si>
  <si>
    <t>შპს ,,სუპერი"</t>
  </si>
  <si>
    <t>ჭურჭელი</t>
  </si>
  <si>
    <t xml:space="preserve">N02/43 23.07.14 </t>
  </si>
  <si>
    <t>3922120-39221121</t>
  </si>
  <si>
    <t>ფ/პ ნიკოლოზ ჩხიროძე</t>
  </si>
  <si>
    <t>ორისის პროგრამის ტექნიკური უზრუნველყოფა</t>
  </si>
  <si>
    <t>23.07.14</t>
  </si>
  <si>
    <t xml:space="preserve">N02/44 23.07.14 </t>
  </si>
  <si>
    <t>N02/45 25.07.14</t>
  </si>
  <si>
    <t>სსასაჩუქრე ბარათები</t>
  </si>
  <si>
    <t xml:space="preserve">01/25 31.07.14 </t>
  </si>
  <si>
    <t>შპს ,,დეკორი"</t>
  </si>
  <si>
    <t>კონს ტენდერი</t>
  </si>
  <si>
    <t>შპს ,,თეგეტა მოტორსი"</t>
  </si>
  <si>
    <t>საბეჭდი ქაღალდი</t>
  </si>
  <si>
    <t>აკუმლიატორი ვარტა</t>
  </si>
  <si>
    <t>01/26 04.08.14</t>
  </si>
  <si>
    <t>22.07.14</t>
  </si>
  <si>
    <t>N1239</t>
  </si>
  <si>
    <t>03.04.14</t>
  </si>
  <si>
    <t>05.03.14</t>
  </si>
  <si>
    <t>01.05.14</t>
  </si>
  <si>
    <t>21.05.14</t>
  </si>
  <si>
    <t>28.07.14</t>
  </si>
  <si>
    <t>შპს დი ენდ ჯი</t>
  </si>
  <si>
    <t>N02/46  14.08.14</t>
  </si>
  <si>
    <t>30.07.14</t>
  </si>
  <si>
    <t>01.08.14</t>
  </si>
  <si>
    <t>31.07.14</t>
  </si>
  <si>
    <t>14.08.14</t>
  </si>
  <si>
    <t>12.08.14</t>
  </si>
  <si>
    <t>11.08.14</t>
  </si>
  <si>
    <t>24.07.14</t>
  </si>
  <si>
    <t>01/27  12.08.14</t>
  </si>
  <si>
    <t>შპს დელტა-კომმი</t>
  </si>
  <si>
    <t>ქსელის გამანაწილებელი</t>
  </si>
  <si>
    <t>N193  25.07.14</t>
  </si>
  <si>
    <t xml:space="preserve">N208 07.08.14  </t>
  </si>
  <si>
    <t>N1388</t>
  </si>
  <si>
    <t>08.08.14</t>
  </si>
  <si>
    <t>N1421</t>
  </si>
  <si>
    <t>N1380</t>
  </si>
  <si>
    <t>25.07.14</t>
  </si>
  <si>
    <t>N188  . 16.07.14</t>
  </si>
  <si>
    <t>N1236</t>
  </si>
  <si>
    <t>N1235</t>
  </si>
  <si>
    <t xml:space="preserve">N210 08.08.14 </t>
  </si>
  <si>
    <t>N1447</t>
  </si>
  <si>
    <t>ა/ტ მომსახურების</t>
  </si>
  <si>
    <t xml:space="preserve">N 01/29  04.09.14 </t>
  </si>
  <si>
    <t>N 01/30  09.09.15</t>
  </si>
  <si>
    <t>შპს დელტა კომმი</t>
  </si>
  <si>
    <t>კომუტატორის აპარატურა</t>
  </si>
  <si>
    <t>ელ ტენდერი</t>
  </si>
  <si>
    <t>N02/47 12.09.14</t>
  </si>
  <si>
    <t>12.09.14</t>
  </si>
  <si>
    <t>N 01/31  16.09.14</t>
  </si>
  <si>
    <t>შპს კითიეს ელექტრონიქსი</t>
  </si>
  <si>
    <t xml:space="preserve">ელ გენერატ </t>
  </si>
  <si>
    <t>09.09.14</t>
  </si>
  <si>
    <t>16.09.14</t>
  </si>
  <si>
    <t>19.09.14</t>
  </si>
  <si>
    <t>შპს იუ-ჯი-თი</t>
  </si>
  <si>
    <t>ვენტილატორი</t>
  </si>
  <si>
    <t>N 01/32  16.09.14</t>
  </si>
  <si>
    <t>შპს ჯობს გე</t>
  </si>
  <si>
    <t xml:space="preserve">ვაკანსიის განცხადებების განტავსება </t>
  </si>
  <si>
    <t>N02/49   19.09.14</t>
  </si>
  <si>
    <t>სსიპ საქარტველოს ეროვნული არქივი</t>
  </si>
  <si>
    <t xml:space="preserve">N02/3 31.12.2013                              </t>
  </si>
  <si>
    <t>12/31/2014     შეწყდა თანხის სამოწურვიე გამო  19.09.2014 წ</t>
  </si>
  <si>
    <t>N02/50 01.10.2014</t>
  </si>
  <si>
    <t>შპს ფოტოსამყარო</t>
  </si>
  <si>
    <t>სურათები</t>
  </si>
  <si>
    <t>N03/10 13.10.14</t>
  </si>
  <si>
    <t>,,იუ-ჯი-თი"</t>
  </si>
  <si>
    <t>კომპიუტერი კომპ</t>
  </si>
  <si>
    <t>02.08.14</t>
  </si>
  <si>
    <t>N1415</t>
  </si>
  <si>
    <t>05.09.14</t>
  </si>
  <si>
    <t>N1714</t>
  </si>
  <si>
    <t>N1444</t>
  </si>
  <si>
    <t>N211  08.08.14</t>
  </si>
  <si>
    <t>08.09.14</t>
  </si>
  <si>
    <t>N1720</t>
  </si>
  <si>
    <t>N214 11.08.14</t>
  </si>
  <si>
    <t>N1419</t>
  </si>
  <si>
    <t>90.09.14</t>
  </si>
  <si>
    <t>N1723</t>
  </si>
  <si>
    <t>N1459</t>
  </si>
  <si>
    <t>N1705</t>
  </si>
  <si>
    <t>N1877</t>
  </si>
  <si>
    <t xml:space="preserve">N232 01.09.14 </t>
  </si>
  <si>
    <t>N241   26.09.14</t>
  </si>
  <si>
    <t>30.09.14</t>
  </si>
  <si>
    <t>N1883</t>
  </si>
  <si>
    <t>N247 30.09.14</t>
  </si>
  <si>
    <t>19.08.14</t>
  </si>
  <si>
    <t>N1461</t>
  </si>
  <si>
    <t>26.09.14</t>
  </si>
  <si>
    <t>N1875</t>
  </si>
  <si>
    <t>N1452</t>
  </si>
  <si>
    <t>N1722</t>
  </si>
  <si>
    <t xml:space="preserve">N202 01.08.14 </t>
  </si>
  <si>
    <t>03.09.14</t>
  </si>
  <si>
    <t>N1710</t>
  </si>
  <si>
    <t>N1404</t>
  </si>
  <si>
    <t xml:space="preserve">N199 31.07.14 </t>
  </si>
  <si>
    <t>N1140</t>
  </si>
  <si>
    <t>N1739</t>
  </si>
  <si>
    <t>N1441</t>
  </si>
  <si>
    <t>11.09.14</t>
  </si>
  <si>
    <t>N1443</t>
  </si>
  <si>
    <t>N212 08.08.14</t>
  </si>
  <si>
    <t>N1463</t>
  </si>
  <si>
    <t>N200   19.08.14</t>
  </si>
  <si>
    <t>N1464</t>
  </si>
  <si>
    <t>25.09.14</t>
  </si>
  <si>
    <t>N1872</t>
  </si>
  <si>
    <t>N201 01.08.14</t>
  </si>
  <si>
    <t>N1438</t>
  </si>
  <si>
    <t>N1724</t>
  </si>
  <si>
    <t>06.08.14</t>
  </si>
  <si>
    <t>N1413</t>
  </si>
  <si>
    <t xml:space="preserve">N204 05.08.14 </t>
  </si>
  <si>
    <t>07.08.14</t>
  </si>
  <si>
    <t>N207  07.08.14</t>
  </si>
  <si>
    <t>22.08.14</t>
  </si>
  <si>
    <t>N1467</t>
  </si>
  <si>
    <t xml:space="preserve">N216 18.08.14 </t>
  </si>
  <si>
    <t xml:space="preserve">N237 17.09.14 </t>
  </si>
  <si>
    <t xml:space="preserve">N239 24.09.14 </t>
  </si>
  <si>
    <t>17.09.14</t>
  </si>
  <si>
    <t>N1749</t>
  </si>
  <si>
    <t>24.09.14</t>
  </si>
  <si>
    <t>N1870</t>
  </si>
  <si>
    <t>04.08.14</t>
  </si>
  <si>
    <t>03.09.104</t>
  </si>
  <si>
    <t>27.08.14</t>
  </si>
  <si>
    <t>05.09.104</t>
  </si>
  <si>
    <t>15.09.14</t>
  </si>
  <si>
    <t>N01/33 15.10.14</t>
  </si>
  <si>
    <t>ი/მ გუა გულედანი</t>
  </si>
  <si>
    <t>სარემონტო სამუშაოები</t>
  </si>
  <si>
    <t>SPA 140022806</t>
  </si>
  <si>
    <t>N02/51  20.10.2014</t>
  </si>
  <si>
    <t>ფ/პ მაია ნიაზაშვილი</t>
  </si>
  <si>
    <t>დოკუმენტების აკინძვა</t>
  </si>
  <si>
    <t>N02/52   20.10.2014</t>
  </si>
  <si>
    <t>N02/53 22.10.2014</t>
  </si>
  <si>
    <t>შპს ,,სხივი"</t>
  </si>
  <si>
    <t>კაბელის არხი</t>
  </si>
  <si>
    <t>N02/54   22.10.14</t>
  </si>
  <si>
    <t>შპს სი-ტი-პარკი</t>
  </si>
  <si>
    <t>შპს ,,ბე-დი+"</t>
  </si>
  <si>
    <t>ქსელის კაბელი 78 შეკვრა</t>
  </si>
  <si>
    <t>N01/35  20.10.14</t>
  </si>
  <si>
    <t>ლიცენზია</t>
  </si>
  <si>
    <t>SPA 140021826</t>
  </si>
  <si>
    <t>N01/34 17.10.14</t>
  </si>
  <si>
    <t>ტრენინგის</t>
  </si>
  <si>
    <t>სატრენინგო მომსახურების</t>
  </si>
  <si>
    <t>02.10.14</t>
  </si>
  <si>
    <t>N250 01.10.14</t>
  </si>
  <si>
    <t>N1886</t>
  </si>
  <si>
    <t>03.10.14</t>
  </si>
  <si>
    <t>N1889</t>
  </si>
  <si>
    <t>10.10.14</t>
  </si>
  <si>
    <t>N1991</t>
  </si>
  <si>
    <t>N1992</t>
  </si>
  <si>
    <t>07.10.14</t>
  </si>
  <si>
    <t>N1978</t>
  </si>
  <si>
    <t>15.10.14</t>
  </si>
  <si>
    <t>09.10.14</t>
  </si>
  <si>
    <t>N1981</t>
  </si>
  <si>
    <t>N1986</t>
  </si>
  <si>
    <t>N1980</t>
  </si>
  <si>
    <t>16.10.14</t>
  </si>
  <si>
    <t>N2008</t>
  </si>
  <si>
    <t>N259 10.10.14</t>
  </si>
  <si>
    <t>N2010</t>
  </si>
  <si>
    <t>N1982</t>
  </si>
  <si>
    <t>N1973</t>
  </si>
  <si>
    <t>N2002</t>
  </si>
  <si>
    <t>N 255 06.10.14</t>
  </si>
  <si>
    <t>N274 15.10.14</t>
  </si>
  <si>
    <t>N1466</t>
  </si>
  <si>
    <t>23.10.14</t>
  </si>
  <si>
    <t>21.10.14</t>
  </si>
  <si>
    <t>24.10.14</t>
  </si>
  <si>
    <t>N02/55  28.10.15</t>
  </si>
  <si>
    <t>შპს ,,ელიტ-ელექტრონიქსი"</t>
  </si>
  <si>
    <t>ტელევიზორი</t>
  </si>
  <si>
    <t>N277 28.10.14</t>
  </si>
  <si>
    <t>30.10.14</t>
  </si>
  <si>
    <t>N2130</t>
  </si>
  <si>
    <t xml:space="preserve">N276 28.10.14 </t>
  </si>
  <si>
    <t>N278 28.10.14</t>
  </si>
  <si>
    <t>N279 28.10.14</t>
  </si>
  <si>
    <t>N280 28.10.14</t>
  </si>
  <si>
    <t>N284 29.10.14</t>
  </si>
  <si>
    <t>მოწოდების ვადა/-მდე</t>
  </si>
  <si>
    <t>03.12.14</t>
  </si>
  <si>
    <t>15.01.15</t>
  </si>
  <si>
    <t>14.12.14</t>
  </si>
  <si>
    <t>25.10.14</t>
  </si>
  <si>
    <t>03.11.14</t>
  </si>
  <si>
    <t>31.10.14</t>
  </si>
  <si>
    <t>შპს ,,ორიენტ-ლოჯიკი"</t>
  </si>
  <si>
    <t>იუპიესი</t>
  </si>
  <si>
    <t>N01/36 31.10.14</t>
  </si>
  <si>
    <t>10.11.14</t>
  </si>
  <si>
    <t>SPA 140023405</t>
  </si>
  <si>
    <t>N2161</t>
  </si>
  <si>
    <t>შეწყდა თანახმად შეთანხმებისა 05.11.14 წ</t>
  </si>
  <si>
    <t>შპს ,, კია მოტორსი"</t>
  </si>
  <si>
    <t>N01/37 05.11.14</t>
  </si>
  <si>
    <t>N286 04.11.14</t>
  </si>
  <si>
    <t>N01/38 07.11.14</t>
  </si>
  <si>
    <t>N01/39 07.11.14</t>
  </si>
  <si>
    <t>სს ,,ელიტ ელექტრონიქსი"</t>
  </si>
  <si>
    <t>კონდიციონერები</t>
  </si>
  <si>
    <t>N288  07..11.14</t>
  </si>
  <si>
    <t>N263 10.10.14</t>
  </si>
  <si>
    <t>11.11.14</t>
  </si>
  <si>
    <t>N2194</t>
  </si>
  <si>
    <t>07.11.14</t>
  </si>
  <si>
    <t>N2723</t>
  </si>
  <si>
    <t>N254 10.10.14</t>
  </si>
  <si>
    <t xml:space="preserve">N226 26.08.14 </t>
  </si>
  <si>
    <t>N2184</t>
  </si>
  <si>
    <t>05.11.14</t>
  </si>
  <si>
    <t>N2104</t>
  </si>
  <si>
    <t xml:space="preserve">N271  10.10.14 </t>
  </si>
  <si>
    <t>N2182</t>
  </si>
  <si>
    <t>N260 10.10.14</t>
  </si>
  <si>
    <t>08.11.14</t>
  </si>
  <si>
    <t>N2180</t>
  </si>
  <si>
    <t xml:space="preserve">N235 09.09.14 </t>
  </si>
  <si>
    <t>11.10.14</t>
  </si>
  <si>
    <t>06.11.14</t>
  </si>
  <si>
    <t>N217</t>
  </si>
  <si>
    <t>N2147</t>
  </si>
  <si>
    <t>N2191</t>
  </si>
  <si>
    <t>N2186</t>
  </si>
  <si>
    <t>შპს ტექნობუმი</t>
  </si>
  <si>
    <t>მაცივარი</t>
  </si>
  <si>
    <t>N291  10.11.14</t>
  </si>
  <si>
    <t>N290  10.11.14</t>
  </si>
  <si>
    <t>N2193</t>
  </si>
  <si>
    <t>12.11.14</t>
  </si>
  <si>
    <t>N2142</t>
  </si>
  <si>
    <t>N257</t>
  </si>
  <si>
    <t>N01/40 11.11.14</t>
  </si>
  <si>
    <t>შპს  ,,GLL"</t>
  </si>
  <si>
    <t>ბროშურების ბეჭდვა</t>
  </si>
  <si>
    <t>SPA 140025254</t>
  </si>
  <si>
    <t>16.11.14</t>
  </si>
  <si>
    <t>N294 13.11.14</t>
  </si>
  <si>
    <t>N01/42 14.11.14</t>
  </si>
  <si>
    <t>N01/43 14.11.14</t>
  </si>
  <si>
    <t>N01/44 14.11.14</t>
  </si>
  <si>
    <t>N01/45 14.11.14</t>
  </si>
  <si>
    <t>N01/46 14.11.14</t>
  </si>
  <si>
    <t>N01/47 14.11.14</t>
  </si>
  <si>
    <t>შპს საინფორმაციო პორტალი რუბრიკა</t>
  </si>
  <si>
    <t>სარეკლამო მომსახურება</t>
  </si>
  <si>
    <t>სს ,,არმარი"</t>
  </si>
  <si>
    <t>ფარდა - ჟალუზები</t>
  </si>
  <si>
    <t>24.12.14</t>
  </si>
  <si>
    <t>შპს ,,ივერსი"</t>
  </si>
  <si>
    <t>შპს ,,Light Time"</t>
  </si>
  <si>
    <t>დამაგრძელებელები</t>
  </si>
  <si>
    <t>ნათურები და დროსელები</t>
  </si>
  <si>
    <t>შპს გეორგინა</t>
  </si>
  <si>
    <t>ბოქლომები</t>
  </si>
  <si>
    <t>13.11.14</t>
  </si>
  <si>
    <t>N2216</t>
  </si>
  <si>
    <t>18.11.14</t>
  </si>
  <si>
    <t xml:space="preserve">    N12229</t>
  </si>
  <si>
    <t>N302 17.11.14</t>
  </si>
  <si>
    <t>N300  17.11.14</t>
  </si>
  <si>
    <t>N298 17.11.144</t>
  </si>
  <si>
    <t>N2225</t>
  </si>
  <si>
    <t>N296 17.11.14</t>
  </si>
  <si>
    <t>N2226</t>
  </si>
  <si>
    <t>18.11.10</t>
  </si>
  <si>
    <t>N2227</t>
  </si>
  <si>
    <t xml:space="preserve">   </t>
  </si>
  <si>
    <t>შჭპს ,,ორიენტ ლოჯიკი"</t>
  </si>
  <si>
    <t>ქსელური მოწყობილობები</t>
  </si>
  <si>
    <t>SPA 140024213</t>
  </si>
  <si>
    <t>16.02.2015</t>
  </si>
  <si>
    <t>შიდა მეხსიერების სისტემა</t>
  </si>
  <si>
    <t>15.02.2015</t>
  </si>
  <si>
    <t>SPA 140024073</t>
  </si>
  <si>
    <t>13.01.15</t>
  </si>
  <si>
    <t>N01/41 11.11.14</t>
  </si>
  <si>
    <t>10.01.15</t>
  </si>
  <si>
    <t>28.10.14</t>
  </si>
  <si>
    <t>დაბრუნდა</t>
  </si>
  <si>
    <t>N311 19.11.14</t>
  </si>
  <si>
    <t>N308 19.11.14</t>
  </si>
  <si>
    <t>N261 10.10.104</t>
  </si>
  <si>
    <t>წარმოდგენილია საქართველოს ბანკის საბანკო გარანტია NADV34015-14 19.11.2014 w თანხის 50%=94990 ლარი 31.03. 2015 wlamde</t>
  </si>
  <si>
    <t>წარმოდგენილია ბაზის ბანკის საბანკო გარანტია N21-11/08   21.11.2014 w თანხის 50%=382500 ლარი 20..03. 2015 wlamde</t>
  </si>
  <si>
    <t>ფაერვოლი</t>
  </si>
  <si>
    <t>N01/48 21.11.14</t>
  </si>
  <si>
    <t>15.03.2015</t>
  </si>
  <si>
    <t>SPA 140024541</t>
  </si>
  <si>
    <t>05.02.15</t>
  </si>
  <si>
    <t>წარმოდგენილია საქართველოს ბანკის საბანკო გარანტია NADV34031-14 27..11.2014 w თანხის 50%=94990 ლარი 30.04.2015  wlamde</t>
  </si>
  <si>
    <t>N02/57 28.11.14</t>
  </si>
  <si>
    <t>შპს ,,მბს"</t>
  </si>
  <si>
    <t>ხელსაწყოების კომპლექტი</t>
  </si>
  <si>
    <t>N02/56 27.11.14</t>
  </si>
  <si>
    <t>შპს ,,სმარტ რუსთაველი"</t>
  </si>
  <si>
    <t>ჩაი,ყავა,შაქარი,</t>
  </si>
  <si>
    <t xml:space="preserve">N02/58 02.12.14 </t>
  </si>
  <si>
    <t>ფ/პ ბადრი გოჩიაშვილი</t>
  </si>
  <si>
    <t>გატბობის მილებისა და აპარატურის შეკეთება</t>
  </si>
  <si>
    <t>N01/49  02.12.14</t>
  </si>
  <si>
    <t>კომპიუტერული მოწყობილობები</t>
  </si>
  <si>
    <t>15.01.14</t>
  </si>
  <si>
    <t>SPA3020000</t>
  </si>
  <si>
    <t>N326 08.12.14</t>
  </si>
  <si>
    <t>N325 08.12.14</t>
  </si>
  <si>
    <t>N299 17.11.14</t>
  </si>
  <si>
    <t>05.12.14</t>
  </si>
  <si>
    <t>N2571</t>
  </si>
  <si>
    <t>N320 27.11.15</t>
  </si>
  <si>
    <t>02.12.14</t>
  </si>
  <si>
    <t>N2554</t>
  </si>
  <si>
    <t>26.11.14</t>
  </si>
  <si>
    <t>N2531</t>
  </si>
  <si>
    <t>01.12.14</t>
  </si>
  <si>
    <t>N2551</t>
  </si>
  <si>
    <t>N2552</t>
  </si>
  <si>
    <t>N02/48  19.09.14</t>
  </si>
  <si>
    <t>10.12.14</t>
  </si>
  <si>
    <t>ანგარიშის გამოქვეყნების შესყიდვა</t>
  </si>
  <si>
    <t>ი/მ ლაშა ხაბულიანი</t>
  </si>
  <si>
    <t>მოცურების საწინააღმდეგო ჯაჭვებ ი</t>
  </si>
  <si>
    <t>02/60 15.12.14</t>
  </si>
  <si>
    <t>ლიცენზიები</t>
  </si>
  <si>
    <t>N01/50  05.12.14</t>
  </si>
  <si>
    <t>SPA140025884</t>
  </si>
  <si>
    <t>31.01.14</t>
  </si>
  <si>
    <t>20.12.14</t>
  </si>
  <si>
    <t xml:space="preserve">  </t>
  </si>
  <si>
    <t>შპს ,,გალაქსი"</t>
  </si>
  <si>
    <t>02/61 17.12.14</t>
  </si>
  <si>
    <t>02/62 19.12.14</t>
  </si>
  <si>
    <t xml:space="preserve">N02/59  02.12.14 </t>
  </si>
  <si>
    <t>02/63  26.12.14</t>
  </si>
  <si>
    <t>ფ/პ გოჩა მესაბლისვილი</t>
  </si>
  <si>
    <t>კონდიციონერის შეკეთების</t>
  </si>
  <si>
    <t>31.01.15</t>
  </si>
  <si>
    <t>12.11.104</t>
  </si>
  <si>
    <t>26.12.14</t>
  </si>
  <si>
    <t>29.12.14</t>
  </si>
  <si>
    <t>09.12.14</t>
  </si>
  <si>
    <t>02/64  30.12.14</t>
  </si>
  <si>
    <t>დომენური სახელები</t>
  </si>
  <si>
    <t>სსიპ საქართველოს საკანონმდებლო მაცნე</t>
  </si>
  <si>
    <t>12/31/2014       (შეწყდა 12.09.14 წ. თანხის ამოწურვის გამო)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</si>
</sst>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</font>
    <font>
      <b/>
      <sz val="11"/>
      <color rgb="FFFF0000"/>
      <name val="Sylfaen"/>
      <family val="1"/>
    </font>
    <font>
      <sz val="12"/>
      <color rgb="FFFF0000"/>
      <name val="Sylfaen"/>
      <family val="1"/>
    </font>
    <font>
      <sz val="14"/>
      <color theme="1"/>
      <name val="Sylfae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cadNusx"/>
    </font>
    <font>
      <sz val="11"/>
      <name val="Sylfaen"/>
      <family val="1"/>
    </font>
    <font>
      <sz val="12"/>
      <name val="AcadNusx"/>
    </font>
    <font>
      <sz val="11"/>
      <color rgb="FFFF0000"/>
      <name val="Sylfaen"/>
      <family val="1"/>
    </font>
    <font>
      <sz val="16"/>
      <color theme="1"/>
      <name val="Sylfaen"/>
      <family val="1"/>
    </font>
    <font>
      <b/>
      <sz val="12"/>
      <name val="Calibri"/>
      <family val="2"/>
    </font>
    <font>
      <sz val="12"/>
      <color rgb="FF000000"/>
      <name val="Arial"/>
      <family val="2"/>
    </font>
    <font>
      <b/>
      <sz val="12"/>
      <color rgb="FFFF0000"/>
      <name val="Sylfaen"/>
      <family val="1"/>
    </font>
    <font>
      <b/>
      <sz val="12"/>
      <color rgb="FFFF0000"/>
      <name val="Calibri"/>
      <family val="2"/>
      <scheme val="minor"/>
    </font>
    <font>
      <sz val="12"/>
      <name val="Sylfaen"/>
      <family val="1"/>
    </font>
    <font>
      <b/>
      <sz val="12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4"/>
      <color rgb="FFFF0000"/>
      <name val="Sylfaen"/>
      <family val="1"/>
    </font>
    <font>
      <sz val="18"/>
      <color theme="1"/>
      <name val="Calibri"/>
      <family val="2"/>
      <scheme val="minor"/>
    </font>
    <font>
      <b/>
      <sz val="11"/>
      <color rgb="FF333300"/>
      <name val="Sylfaen"/>
      <family val="1"/>
    </font>
    <font>
      <sz val="18"/>
      <color theme="1"/>
      <name val="Sylfaen"/>
      <family val="1"/>
    </font>
    <font>
      <sz val="16"/>
      <color rgb="FFFF0000"/>
      <name val="Sylfaen"/>
      <family val="1"/>
    </font>
    <font>
      <b/>
      <sz val="11"/>
      <name val="Sylfaen"/>
      <family val="1"/>
    </font>
    <font>
      <sz val="14"/>
      <name val="Sylfaen"/>
      <family val="1"/>
    </font>
    <font>
      <b/>
      <sz val="10"/>
      <name val="Sylfaen"/>
      <family val="1"/>
    </font>
    <font>
      <b/>
      <sz val="14"/>
      <name val="Sylfaen"/>
      <family val="1"/>
    </font>
    <font>
      <sz val="10"/>
      <name val="Sylfae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21">
    <xf numFmtId="0" fontId="0" fillId="0" borderId="0" xfId="0"/>
    <xf numFmtId="2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Alignment="1"/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7" borderId="1" xfId="0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7" borderId="1" xfId="0" applyFont="1" applyFill="1" applyBorder="1"/>
    <xf numFmtId="14" fontId="5" fillId="7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/>
    </xf>
    <xf numFmtId="4" fontId="5" fillId="9" borderId="1" xfId="0" applyNumberFormat="1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4" fontId="4" fillId="10" borderId="1" xfId="0" applyNumberFormat="1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4" fillId="8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/>
    </xf>
    <xf numFmtId="14" fontId="4" fillId="6" borderId="16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center" vertical="center"/>
    </xf>
    <xf numFmtId="4" fontId="4" fillId="6" borderId="19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4" fillId="8" borderId="5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14" fontId="4" fillId="8" borderId="5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49" fontId="4" fillId="8" borderId="5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4" fontId="0" fillId="5" borderId="9" xfId="0" applyNumberFormat="1" applyFill="1" applyBorder="1" applyAlignment="1">
      <alignment vertical="center"/>
    </xf>
    <xf numFmtId="4" fontId="0" fillId="5" borderId="23" xfId="0" applyNumberFormat="1" applyFill="1" applyBorder="1" applyAlignment="1">
      <alignment vertical="center"/>
    </xf>
    <xf numFmtId="4" fontId="0" fillId="5" borderId="10" xfId="0" applyNumberFormat="1" applyFill="1" applyBorder="1" applyAlignment="1">
      <alignment vertical="center"/>
    </xf>
    <xf numFmtId="14" fontId="0" fillId="5" borderId="16" xfId="0" applyNumberFormat="1" applyFill="1" applyBorder="1" applyAlignment="1">
      <alignment horizontal="center" vertical="center"/>
    </xf>
    <xf numFmtId="4" fontId="0" fillId="5" borderId="16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vertical="center"/>
    </xf>
    <xf numFmtId="14" fontId="0" fillId="0" borderId="5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23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4" fontId="4" fillId="8" borderId="9" xfId="0" applyNumberFormat="1" applyFont="1" applyFill="1" applyBorder="1" applyAlignment="1">
      <alignment horizontal="center" vertical="center"/>
    </xf>
    <xf numFmtId="14" fontId="4" fillId="8" borderId="2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/>
    <xf numFmtId="0" fontId="4" fillId="0" borderId="2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49" fontId="5" fillId="8" borderId="5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4" fontId="4" fillId="8" borderId="7" xfId="0" applyNumberFormat="1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/>
    </xf>
    <xf numFmtId="4" fontId="4" fillId="8" borderId="23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14" fontId="0" fillId="8" borderId="10" xfId="0" applyNumberForma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4" fontId="4" fillId="8" borderId="10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1" fontId="4" fillId="8" borderId="9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vertical="center"/>
    </xf>
    <xf numFmtId="0" fontId="4" fillId="8" borderId="27" xfId="0" applyFont="1" applyFill="1" applyBorder="1" applyAlignment="1">
      <alignment vertical="center"/>
    </xf>
    <xf numFmtId="14" fontId="0" fillId="8" borderId="1" xfId="0" applyNumberForma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4" fontId="16" fillId="0" borderId="1" xfId="2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6" fontId="4" fillId="6" borderId="1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4" fontId="5" fillId="6" borderId="5" xfId="0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" fontId="4" fillId="8" borderId="5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top" wrapText="1"/>
    </xf>
    <xf numFmtId="4" fontId="4" fillId="0" borderId="5" xfId="0" applyNumberFormat="1" applyFont="1" applyBorder="1" applyAlignment="1">
      <alignment vertical="center"/>
    </xf>
    <xf numFmtId="14" fontId="20" fillId="0" borderId="1" xfId="0" applyNumberFormat="1" applyFont="1" applyFill="1" applyBorder="1" applyAlignment="1">
      <alignment horizontal="center" vertical="top" wrapText="1" readingOrder="1"/>
    </xf>
    <xf numFmtId="14" fontId="20" fillId="0" borderId="35" xfId="0" applyNumberFormat="1" applyFont="1" applyFill="1" applyBorder="1" applyAlignment="1">
      <alignment horizontal="center" vertical="top" wrapText="1" readingOrder="1"/>
    </xf>
    <xf numFmtId="14" fontId="20" fillId="0" borderId="33" xfId="0" applyNumberFormat="1" applyFont="1" applyFill="1" applyBorder="1" applyAlignment="1">
      <alignment horizontal="center" vertical="top" wrapText="1" readingOrder="1"/>
    </xf>
    <xf numFmtId="0" fontId="20" fillId="0" borderId="4" xfId="0" applyNumberFormat="1" applyFont="1" applyFill="1" applyBorder="1" applyAlignment="1">
      <alignment horizontal="center" vertical="top" wrapText="1" readingOrder="1"/>
    </xf>
    <xf numFmtId="0" fontId="20" fillId="0" borderId="36" xfId="0" applyNumberFormat="1" applyFont="1" applyFill="1" applyBorder="1" applyAlignment="1">
      <alignment horizontal="center" vertical="top" wrapText="1" readingOrder="1"/>
    </xf>
    <xf numFmtId="0" fontId="20" fillId="0" borderId="34" xfId="0" applyNumberFormat="1" applyFont="1" applyFill="1" applyBorder="1" applyAlignment="1">
      <alignment horizontal="center" vertical="top" wrapText="1" readingOrder="1"/>
    </xf>
    <xf numFmtId="4" fontId="19" fillId="0" borderId="1" xfId="0" applyNumberFormat="1" applyFont="1" applyFill="1" applyBorder="1" applyAlignment="1">
      <alignment horizontal="center" vertical="top" wrapText="1"/>
    </xf>
    <xf numFmtId="4" fontId="0" fillId="5" borderId="2" xfId="0" applyNumberFormat="1" applyFill="1" applyBorder="1" applyAlignment="1">
      <alignment horizontal="center" vertical="center"/>
    </xf>
    <xf numFmtId="14" fontId="16" fillId="6" borderId="1" xfId="2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37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4" fontId="21" fillId="4" borderId="8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top" wrapText="1" readingOrder="1"/>
    </xf>
    <xf numFmtId="4" fontId="4" fillId="0" borderId="14" xfId="0" applyNumberFormat="1" applyFont="1" applyBorder="1" applyAlignment="1">
      <alignment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4" fontId="21" fillId="4" borderId="17" xfId="0" applyNumberFormat="1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4" fontId="21" fillId="4" borderId="20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4" fontId="22" fillId="4" borderId="7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2" fontId="24" fillId="8" borderId="1" xfId="0" applyNumberFormat="1" applyFont="1" applyFill="1" applyBorder="1" applyAlignment="1">
      <alignment horizontal="center" vertical="center" wrapText="1"/>
    </xf>
    <xf numFmtId="14" fontId="24" fillId="8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vertical="center" wrapText="1"/>
    </xf>
    <xf numFmtId="0" fontId="25" fillId="5" borderId="21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4" fontId="3" fillId="8" borderId="5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3" fillId="8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0" fillId="0" borderId="1" xfId="0" applyFont="1" applyBorder="1"/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4" fontId="21" fillId="6" borderId="8" xfId="0" applyNumberFormat="1" applyFont="1" applyFill="1" applyBorder="1" applyAlignment="1">
      <alignment horizontal="center" vertical="center"/>
    </xf>
    <xf numFmtId="4" fontId="4" fillId="6" borderId="30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4" fillId="8" borderId="2" xfId="0" applyNumberFormat="1" applyFont="1" applyFill="1" applyBorder="1" applyAlignment="1">
      <alignment horizontal="center" vertical="center"/>
    </xf>
    <xf numFmtId="4" fontId="4" fillId="8" borderId="9" xfId="0" applyNumberFormat="1" applyFont="1" applyFill="1" applyBorder="1" applyAlignment="1">
      <alignment horizontal="center" vertical="center"/>
    </xf>
    <xf numFmtId="4" fontId="4" fillId="8" borderId="5" xfId="0" applyNumberFormat="1" applyFont="1" applyFill="1" applyBorder="1" applyAlignment="1">
      <alignment horizontal="center" vertical="center"/>
    </xf>
    <xf numFmtId="4" fontId="4" fillId="11" borderId="1" xfId="0" applyNumberFormat="1" applyFont="1" applyFill="1" applyBorder="1" applyAlignment="1">
      <alignment horizontal="center" vertical="center"/>
    </xf>
    <xf numFmtId="0" fontId="14" fillId="11" borderId="1" xfId="2" applyFont="1" applyFill="1" applyBorder="1" applyAlignment="1">
      <alignment horizontal="center"/>
    </xf>
    <xf numFmtId="164" fontId="20" fillId="11" borderId="1" xfId="0" applyNumberFormat="1" applyFont="1" applyFill="1" applyBorder="1" applyAlignment="1">
      <alignment horizontal="center" vertical="top" wrapText="1" readingOrder="1"/>
    </xf>
    <xf numFmtId="4" fontId="4" fillId="11" borderId="30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4" fillId="11" borderId="2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4" fontId="4" fillId="11" borderId="9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27" fillId="4" borderId="8" xfId="0" applyNumberFormat="1" applyFont="1" applyFill="1" applyBorder="1" applyAlignment="1">
      <alignment horizontal="center" vertical="center"/>
    </xf>
    <xf numFmtId="4" fontId="10" fillId="11" borderId="1" xfId="0" applyNumberFormat="1" applyFont="1" applyFill="1" applyBorder="1" applyAlignment="1">
      <alignment horizontal="center" vertical="center"/>
    </xf>
    <xf numFmtId="4" fontId="10" fillId="11" borderId="5" xfId="0" applyNumberFormat="1" applyFont="1" applyFill="1" applyBorder="1" applyAlignment="1">
      <alignment horizontal="center" vertical="center"/>
    </xf>
    <xf numFmtId="4" fontId="5" fillId="11" borderId="30" xfId="0" applyNumberFormat="1" applyFont="1" applyFill="1" applyBorder="1" applyAlignment="1">
      <alignment horizontal="center" vertical="center"/>
    </xf>
    <xf numFmtId="4" fontId="28" fillId="0" borderId="5" xfId="0" applyNumberFormat="1" applyFont="1" applyFill="1" applyBorder="1" applyAlignment="1">
      <alignment horizontal="center" vertical="center"/>
    </xf>
    <xf numFmtId="14" fontId="0" fillId="11" borderId="2" xfId="0" applyNumberFormat="1" applyFill="1" applyBorder="1" applyAlignment="1">
      <alignment horizontal="center" vertical="center"/>
    </xf>
    <xf numFmtId="4" fontId="4" fillId="11" borderId="10" xfId="0" applyNumberFormat="1" applyFont="1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4" fontId="4" fillId="11" borderId="40" xfId="0" applyNumberFormat="1" applyFont="1" applyFill="1" applyBorder="1" applyAlignment="1">
      <alignment horizontal="center" vertical="center"/>
    </xf>
    <xf numFmtId="4" fontId="3" fillId="11" borderId="42" xfId="0" applyNumberFormat="1" applyFont="1" applyFill="1" applyBorder="1" applyAlignment="1">
      <alignment horizontal="center" vertical="center"/>
    </xf>
    <xf numFmtId="14" fontId="0" fillId="11" borderId="10" xfId="0" applyNumberFormat="1" applyFill="1" applyBorder="1" applyAlignment="1">
      <alignment horizontal="center" vertical="center"/>
    </xf>
    <xf numFmtId="4" fontId="3" fillId="11" borderId="30" xfId="0" applyNumberFormat="1" applyFont="1" applyFill="1" applyBorder="1" applyAlignment="1">
      <alignment horizontal="center" vertical="center"/>
    </xf>
    <xf numFmtId="4" fontId="26" fillId="11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11" borderId="4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/>
    </xf>
    <xf numFmtId="4" fontId="4" fillId="8" borderId="9" xfId="0" applyNumberFormat="1" applyFont="1" applyFill="1" applyBorder="1" applyAlignment="1">
      <alignment horizontal="center" vertical="center"/>
    </xf>
    <xf numFmtId="4" fontId="4" fillId="8" borderId="5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1" fillId="0" borderId="0" xfId="0" applyFont="1"/>
    <xf numFmtId="0" fontId="5" fillId="6" borderId="5" xfId="0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Border="1"/>
    <xf numFmtId="0" fontId="24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23" fillId="8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11" borderId="2" xfId="0" applyNumberFormat="1" applyFont="1" applyFill="1" applyBorder="1" applyAlignment="1">
      <alignment horizontal="center" vertical="center"/>
    </xf>
    <xf numFmtId="4" fontId="4" fillId="11" borderId="9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4" fontId="3" fillId="8" borderId="10" xfId="0" applyNumberFormat="1" applyFont="1" applyFill="1" applyBorder="1" applyAlignment="1">
      <alignment horizontal="center" vertical="center"/>
    </xf>
    <xf numFmtId="4" fontId="3" fillId="8" borderId="5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" fontId="4" fillId="14" borderId="2" xfId="0" applyNumberFormat="1" applyFont="1" applyFill="1" applyBorder="1" applyAlignment="1">
      <alignment horizontal="center" vertical="center" wrapText="1"/>
    </xf>
    <xf numFmtId="16" fontId="4" fillId="14" borderId="9" xfId="0" applyNumberFormat="1" applyFont="1" applyFill="1" applyBorder="1" applyAlignment="1">
      <alignment horizontal="center" vertical="center" wrapText="1"/>
    </xf>
    <xf numFmtId="16" fontId="4" fillId="14" borderId="5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11" fillId="5" borderId="30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5" borderId="16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" fontId="0" fillId="11" borderId="2" xfId="0" applyNumberFormat="1" applyFill="1" applyBorder="1" applyAlignment="1">
      <alignment horizontal="center" vertical="center"/>
    </xf>
    <xf numFmtId="4" fontId="0" fillId="11" borderId="9" xfId="0" applyNumberFormat="1" applyFill="1" applyBorder="1" applyAlignment="1">
      <alignment horizontal="center" vertical="center"/>
    </xf>
    <xf numFmtId="4" fontId="0" fillId="11" borderId="5" xfId="0" applyNumberForma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center" vertical="center"/>
    </xf>
    <xf numFmtId="4" fontId="3" fillId="6" borderId="14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9" xfId="0" applyNumberFormat="1" applyFont="1" applyFill="1" applyBorder="1" applyAlignment="1">
      <alignment horizontal="center" vertical="center" wrapText="1"/>
    </xf>
    <xf numFmtId="49" fontId="4" fillId="8" borderId="5" xfId="0" applyNumberFormat="1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/>
    </xf>
    <xf numFmtId="14" fontId="4" fillId="6" borderId="9" xfId="0" applyNumberFormat="1" applyFont="1" applyFill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1" fontId="4" fillId="6" borderId="9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center"/>
    </xf>
    <xf numFmtId="4" fontId="3" fillId="8" borderId="9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" fontId="4" fillId="8" borderId="9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4" fillId="8" borderId="2" xfId="0" applyNumberFormat="1" applyFont="1" applyFill="1" applyBorder="1" applyAlignment="1">
      <alignment horizontal="center" vertical="center"/>
    </xf>
    <xf numFmtId="4" fontId="4" fillId="8" borderId="9" xfId="0" applyNumberFormat="1" applyFont="1" applyFill="1" applyBorder="1" applyAlignment="1">
      <alignment horizontal="center" vertical="center"/>
    </xf>
    <xf numFmtId="4" fontId="4" fillId="8" borderId="5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14" fontId="4" fillId="8" borderId="2" xfId="0" applyNumberFormat="1" applyFont="1" applyFill="1" applyBorder="1" applyAlignment="1">
      <alignment horizontal="center" vertical="center"/>
    </xf>
    <xf numFmtId="14" fontId="4" fillId="8" borderId="9" xfId="0" applyNumberFormat="1" applyFont="1" applyFill="1" applyBorder="1" applyAlignment="1">
      <alignment horizontal="center" vertical="center"/>
    </xf>
    <xf numFmtId="14" fontId="4" fillId="8" borderId="5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horizontal="center" vertical="center"/>
    </xf>
    <xf numFmtId="4" fontId="4" fillId="6" borderId="2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4" fillId="6" borderId="10" xfId="0" applyNumberFormat="1" applyFont="1" applyFill="1" applyBorder="1" applyAlignment="1">
      <alignment horizontal="center" vertical="center"/>
    </xf>
    <xf numFmtId="14" fontId="4" fillId="6" borderId="23" xfId="0" applyNumberFormat="1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6" borderId="23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4" fontId="3" fillId="6" borderId="16" xfId="0" applyNumberFormat="1" applyFont="1" applyFill="1" applyBorder="1" applyAlignment="1">
      <alignment horizontal="center" vertical="center"/>
    </xf>
    <xf numFmtId="4" fontId="3" fillId="6" borderId="19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5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2" fontId="3" fillId="8" borderId="9" xfId="0" applyNumberFormat="1" applyFont="1" applyFill="1" applyBorder="1" applyAlignment="1">
      <alignment horizontal="center" vertical="center"/>
    </xf>
    <xf numFmtId="2" fontId="3" fillId="8" borderId="5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/>
    </xf>
    <xf numFmtId="4" fontId="4" fillId="8" borderId="14" xfId="0" applyNumberFormat="1" applyFont="1" applyFill="1" applyBorder="1" applyAlignment="1">
      <alignment horizontal="center" vertical="center"/>
    </xf>
    <xf numFmtId="4" fontId="5" fillId="10" borderId="2" xfId="0" applyNumberFormat="1" applyFont="1" applyFill="1" applyBorder="1" applyAlignment="1">
      <alignment horizontal="center" vertical="center"/>
    </xf>
    <xf numFmtId="4" fontId="5" fillId="10" borderId="9" xfId="0" applyNumberFormat="1" applyFont="1" applyFill="1" applyBorder="1" applyAlignment="1">
      <alignment horizontal="center" vertical="center"/>
    </xf>
    <xf numFmtId="4" fontId="5" fillId="10" borderId="5" xfId="0" applyNumberFormat="1" applyFont="1" applyFill="1" applyBorder="1" applyAlignment="1">
      <alignment horizontal="center" vertical="center"/>
    </xf>
    <xf numFmtId="14" fontId="4" fillId="10" borderId="2" xfId="0" applyNumberFormat="1" applyFont="1" applyFill="1" applyBorder="1" applyAlignment="1">
      <alignment horizontal="center" vertical="center" wrapText="1"/>
    </xf>
    <xf numFmtId="14" fontId="4" fillId="10" borderId="9" xfId="0" applyNumberFormat="1" applyFont="1" applyFill="1" applyBorder="1" applyAlignment="1">
      <alignment horizontal="center" vertical="center" wrapText="1"/>
    </xf>
    <xf numFmtId="14" fontId="4" fillId="10" borderId="5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/>
    </xf>
    <xf numFmtId="1" fontId="4" fillId="10" borderId="9" xfId="0" applyNumberFormat="1" applyFont="1" applyFill="1" applyBorder="1" applyAlignment="1">
      <alignment horizontal="center" vertical="center"/>
    </xf>
    <xf numFmtId="1" fontId="4" fillId="10" borderId="5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/>
    </xf>
    <xf numFmtId="14" fontId="15" fillId="6" borderId="2" xfId="0" applyNumberFormat="1" applyFont="1" applyFill="1" applyBorder="1" applyAlignment="1">
      <alignment horizontal="center" vertical="center" wrapText="1"/>
    </xf>
    <xf numFmtId="14" fontId="17" fillId="6" borderId="9" xfId="0" applyNumberFormat="1" applyFont="1" applyFill="1" applyBorder="1" applyAlignment="1">
      <alignment horizontal="center" vertical="center" wrapText="1"/>
    </xf>
    <xf numFmtId="14" fontId="17" fillId="6" borderId="5" xfId="0" applyNumberFormat="1" applyFont="1" applyFill="1" applyBorder="1" applyAlignment="1">
      <alignment horizontal="center" vertical="center" wrapText="1"/>
    </xf>
    <xf numFmtId="4" fontId="5" fillId="8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FORMEBI" xfId="2"/>
  </cellStyles>
  <dxfs count="0"/>
  <tableStyles count="0" defaultTableStyle="TableStyleMedium2" defaultPivotStyle="PivotStyleLight16"/>
  <colors>
    <mruColors>
      <color rgb="FF0000FF"/>
      <color rgb="FF333300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9"/>
  <sheetViews>
    <sheetView topLeftCell="C1" zoomScale="80" zoomScaleNormal="80" workbookViewId="0">
      <pane ySplit="1" topLeftCell="A230" activePane="bottomLeft" state="frozen"/>
      <selection pane="bottomLeft" activeCell="F15" sqref="F15:F30"/>
    </sheetView>
  </sheetViews>
  <sheetFormatPr defaultRowHeight="15" x14ac:dyDescent="0.25"/>
  <cols>
    <col min="1" max="1" width="4.5703125" style="16" customWidth="1"/>
    <col min="2" max="2" width="41.42578125" style="16" customWidth="1"/>
    <col min="3" max="3" width="21" style="26" customWidth="1"/>
    <col min="4" max="4" width="18.28515625" style="26" customWidth="1"/>
    <col min="5" max="5" width="18.85546875" style="16" customWidth="1"/>
    <col min="6" max="6" width="12.28515625" style="26" customWidth="1"/>
    <col min="7" max="7" width="20.7109375" style="23" customWidth="1"/>
    <col min="8" max="8" width="12.42578125" style="16" customWidth="1"/>
    <col min="9" max="9" width="12.140625" style="16" customWidth="1"/>
    <col min="10" max="10" width="14.42578125" style="23" customWidth="1"/>
    <col min="11" max="11" width="16.140625" style="16" customWidth="1"/>
    <col min="12" max="12" width="10.85546875" style="16" customWidth="1"/>
    <col min="13" max="13" width="17" style="23" customWidth="1"/>
    <col min="14" max="14" width="14.28515625" style="23" customWidth="1"/>
    <col min="15" max="15" width="15.85546875" style="297" customWidth="1"/>
    <col min="16" max="16" width="14.7109375" style="297" customWidth="1"/>
    <col min="17" max="17" width="12.28515625" style="16" customWidth="1"/>
    <col min="18" max="18" width="14.85546875" style="17" customWidth="1"/>
    <col min="19" max="19" width="16.140625" style="30" customWidth="1"/>
    <col min="20" max="20" width="18.28515625" style="2" customWidth="1"/>
    <col min="21" max="21" width="14.140625" style="16" customWidth="1"/>
    <col min="22" max="24" width="9.140625" style="67"/>
    <col min="25" max="16384" width="9.140625" style="2"/>
  </cols>
  <sheetData>
    <row r="1" spans="1:24" s="9" customFormat="1" ht="99" customHeight="1" x14ac:dyDescent="0.25">
      <c r="A1" s="6" t="s">
        <v>0</v>
      </c>
      <c r="B1" s="7" t="s">
        <v>1</v>
      </c>
      <c r="C1" s="7" t="s">
        <v>2</v>
      </c>
      <c r="D1" s="7" t="s">
        <v>71</v>
      </c>
      <c r="E1" s="7" t="s">
        <v>3</v>
      </c>
      <c r="F1" s="7" t="s">
        <v>4</v>
      </c>
      <c r="G1" s="21" t="s">
        <v>5</v>
      </c>
      <c r="H1" s="7" t="s">
        <v>6</v>
      </c>
      <c r="I1" s="7" t="s">
        <v>7</v>
      </c>
      <c r="J1" s="21" t="s">
        <v>8</v>
      </c>
      <c r="K1" s="7" t="s">
        <v>9</v>
      </c>
      <c r="L1" s="7" t="s">
        <v>10</v>
      </c>
      <c r="M1" s="21" t="s">
        <v>14</v>
      </c>
      <c r="N1" s="21" t="s">
        <v>11</v>
      </c>
      <c r="O1" s="284" t="s">
        <v>195</v>
      </c>
      <c r="P1" s="284" t="s">
        <v>198</v>
      </c>
      <c r="Q1" s="7" t="s">
        <v>12</v>
      </c>
      <c r="R1" s="8" t="s">
        <v>15</v>
      </c>
      <c r="S1" s="28" t="s">
        <v>13</v>
      </c>
      <c r="T1" s="36" t="s">
        <v>72</v>
      </c>
      <c r="U1" s="7" t="s">
        <v>657</v>
      </c>
      <c r="V1" s="64"/>
      <c r="W1" s="64"/>
      <c r="X1" s="64"/>
    </row>
    <row r="2" spans="1:24" s="13" customFormat="1" ht="18" customHeight="1" x14ac:dyDescent="0.25">
      <c r="A2" s="546">
        <v>1</v>
      </c>
      <c r="B2" s="548" t="s">
        <v>98</v>
      </c>
      <c r="C2" s="548" t="s">
        <v>18</v>
      </c>
      <c r="D2" s="548">
        <v>211350928</v>
      </c>
      <c r="E2" s="546" t="s">
        <v>17</v>
      </c>
      <c r="F2" s="656" t="s">
        <v>19</v>
      </c>
      <c r="G2" s="665">
        <v>38400</v>
      </c>
      <c r="H2" s="682" t="s">
        <v>92</v>
      </c>
      <c r="I2" s="679">
        <v>14400</v>
      </c>
      <c r="J2" s="676"/>
      <c r="K2" s="85">
        <v>41673</v>
      </c>
      <c r="L2" s="256" t="s">
        <v>93</v>
      </c>
      <c r="M2" s="82">
        <v>4800</v>
      </c>
      <c r="N2" s="676">
        <f>I2-M2-M3-M4</f>
        <v>0</v>
      </c>
      <c r="O2" s="206"/>
      <c r="P2" s="206"/>
      <c r="Q2" s="685">
        <v>42004</v>
      </c>
      <c r="R2" s="257"/>
      <c r="S2" s="672">
        <v>79713000</v>
      </c>
      <c r="T2" s="679" t="s">
        <v>76</v>
      </c>
      <c r="U2" s="682" t="s">
        <v>33</v>
      </c>
      <c r="V2" s="65"/>
      <c r="W2" s="65"/>
      <c r="X2" s="65"/>
    </row>
    <row r="3" spans="1:24" s="13" customFormat="1" ht="18" customHeight="1" x14ac:dyDescent="0.25">
      <c r="A3" s="557"/>
      <c r="B3" s="549"/>
      <c r="C3" s="549"/>
      <c r="D3" s="549"/>
      <c r="E3" s="557"/>
      <c r="F3" s="657"/>
      <c r="G3" s="666"/>
      <c r="H3" s="683"/>
      <c r="I3" s="680"/>
      <c r="J3" s="677"/>
      <c r="K3" s="85">
        <v>41703</v>
      </c>
      <c r="L3" s="256" t="s">
        <v>153</v>
      </c>
      <c r="M3" s="82">
        <v>4800</v>
      </c>
      <c r="N3" s="677"/>
      <c r="O3" s="208"/>
      <c r="P3" s="208"/>
      <c r="Q3" s="686"/>
      <c r="R3" s="257"/>
      <c r="S3" s="673"/>
      <c r="T3" s="680"/>
      <c r="U3" s="683"/>
      <c r="V3" s="65"/>
      <c r="W3" s="65"/>
      <c r="X3" s="65"/>
    </row>
    <row r="4" spans="1:24" s="13" customFormat="1" ht="18" customHeight="1" x14ac:dyDescent="0.25">
      <c r="A4" s="557"/>
      <c r="B4" s="549"/>
      <c r="C4" s="549"/>
      <c r="D4" s="549"/>
      <c r="E4" s="557"/>
      <c r="F4" s="657"/>
      <c r="G4" s="666"/>
      <c r="H4" s="567"/>
      <c r="I4" s="569"/>
      <c r="J4" s="677"/>
      <c r="K4" s="85">
        <v>41733</v>
      </c>
      <c r="L4" s="256" t="s">
        <v>227</v>
      </c>
      <c r="M4" s="82">
        <v>4800</v>
      </c>
      <c r="N4" s="678"/>
      <c r="O4" s="208"/>
      <c r="P4" s="208"/>
      <c r="Q4" s="686"/>
      <c r="R4" s="257"/>
      <c r="S4" s="673"/>
      <c r="T4" s="680"/>
      <c r="U4" s="683"/>
      <c r="V4" s="65"/>
      <c r="W4" s="65"/>
      <c r="X4" s="65"/>
    </row>
    <row r="5" spans="1:24" s="13" customFormat="1" ht="18" customHeight="1" x14ac:dyDescent="0.25">
      <c r="A5" s="557"/>
      <c r="B5" s="549"/>
      <c r="C5" s="549"/>
      <c r="D5" s="549"/>
      <c r="E5" s="557"/>
      <c r="F5" s="657"/>
      <c r="G5" s="666"/>
      <c r="H5" s="682" t="s">
        <v>270</v>
      </c>
      <c r="I5" s="679">
        <v>14400</v>
      </c>
      <c r="J5" s="677"/>
      <c r="K5" s="85">
        <v>41761</v>
      </c>
      <c r="L5" s="256" t="s">
        <v>271</v>
      </c>
      <c r="M5" s="82">
        <v>4800</v>
      </c>
      <c r="N5" s="676">
        <f>I5-M5-M6-M7</f>
        <v>0</v>
      </c>
      <c r="O5" s="208"/>
      <c r="P5" s="208"/>
      <c r="Q5" s="686"/>
      <c r="R5" s="257"/>
      <c r="S5" s="673"/>
      <c r="T5" s="680"/>
      <c r="U5" s="683"/>
      <c r="V5" s="65"/>
      <c r="W5" s="65"/>
      <c r="X5" s="65"/>
    </row>
    <row r="6" spans="1:24" s="13" customFormat="1" ht="18" customHeight="1" x14ac:dyDescent="0.25">
      <c r="A6" s="557"/>
      <c r="B6" s="549"/>
      <c r="C6" s="549"/>
      <c r="D6" s="549"/>
      <c r="E6" s="557"/>
      <c r="F6" s="657"/>
      <c r="G6" s="666"/>
      <c r="H6" s="683"/>
      <c r="I6" s="680"/>
      <c r="J6" s="677"/>
      <c r="K6" s="85" t="s">
        <v>330</v>
      </c>
      <c r="L6" s="256" t="s">
        <v>331</v>
      </c>
      <c r="M6" s="82">
        <v>4800</v>
      </c>
      <c r="N6" s="677"/>
      <c r="O6" s="208"/>
      <c r="P6" s="208"/>
      <c r="Q6" s="686"/>
      <c r="R6" s="257"/>
      <c r="S6" s="673"/>
      <c r="T6" s="680"/>
      <c r="U6" s="683"/>
      <c r="V6" s="65"/>
      <c r="W6" s="65"/>
      <c r="X6" s="65"/>
    </row>
    <row r="7" spans="1:24" s="13" customFormat="1" ht="18" customHeight="1" x14ac:dyDescent="0.25">
      <c r="A7" s="557"/>
      <c r="B7" s="549"/>
      <c r="C7" s="549"/>
      <c r="D7" s="549"/>
      <c r="E7" s="557"/>
      <c r="F7" s="657"/>
      <c r="G7" s="666"/>
      <c r="H7" s="567"/>
      <c r="I7" s="569"/>
      <c r="J7" s="677"/>
      <c r="K7" s="85" t="s">
        <v>416</v>
      </c>
      <c r="L7" s="256" t="s">
        <v>417</v>
      </c>
      <c r="M7" s="82">
        <v>4800</v>
      </c>
      <c r="N7" s="678"/>
      <c r="O7" s="208"/>
      <c r="P7" s="208"/>
      <c r="Q7" s="686"/>
      <c r="R7" s="257"/>
      <c r="S7" s="673"/>
      <c r="T7" s="680"/>
      <c r="U7" s="683"/>
      <c r="V7" s="65"/>
      <c r="W7" s="65"/>
      <c r="X7" s="65"/>
    </row>
    <row r="8" spans="1:24" s="13" customFormat="1" ht="18" customHeight="1" x14ac:dyDescent="0.25">
      <c r="A8" s="557"/>
      <c r="B8" s="549"/>
      <c r="C8" s="549"/>
      <c r="D8" s="549"/>
      <c r="E8" s="557"/>
      <c r="F8" s="657"/>
      <c r="G8" s="666"/>
      <c r="H8" s="679">
        <v>199</v>
      </c>
      <c r="I8" s="679">
        <f>4800*2</f>
        <v>9600</v>
      </c>
      <c r="J8" s="677"/>
      <c r="K8" s="85" t="s">
        <v>533</v>
      </c>
      <c r="L8" s="256" t="s">
        <v>534</v>
      </c>
      <c r="M8" s="82">
        <v>4800</v>
      </c>
      <c r="N8" s="676">
        <f>I8-M8-M9</f>
        <v>0</v>
      </c>
      <c r="O8" s="208"/>
      <c r="P8" s="208"/>
      <c r="Q8" s="686"/>
      <c r="R8" s="257"/>
      <c r="S8" s="673"/>
      <c r="T8" s="680"/>
      <c r="U8" s="683"/>
      <c r="V8" s="65"/>
      <c r="W8" s="65"/>
      <c r="X8" s="65"/>
    </row>
    <row r="9" spans="1:24" s="13" customFormat="1" ht="18" customHeight="1" x14ac:dyDescent="0.25">
      <c r="A9" s="557"/>
      <c r="B9" s="549"/>
      <c r="C9" s="549"/>
      <c r="D9" s="549"/>
      <c r="E9" s="557"/>
      <c r="F9" s="657"/>
      <c r="G9" s="666"/>
      <c r="H9" s="680"/>
      <c r="I9" s="680"/>
      <c r="J9" s="677"/>
      <c r="K9" s="85" t="s">
        <v>535</v>
      </c>
      <c r="L9" s="256" t="s">
        <v>536</v>
      </c>
      <c r="M9" s="82">
        <v>4800</v>
      </c>
      <c r="N9" s="678"/>
      <c r="O9" s="208"/>
      <c r="P9" s="208"/>
      <c r="Q9" s="686"/>
      <c r="R9" s="257"/>
      <c r="S9" s="673"/>
      <c r="T9" s="680"/>
      <c r="U9" s="683"/>
      <c r="V9" s="65"/>
      <c r="W9" s="65"/>
      <c r="X9" s="65"/>
    </row>
    <row r="10" spans="1:24" s="13" customFormat="1" ht="18" customHeight="1" x14ac:dyDescent="0.25">
      <c r="A10" s="557"/>
      <c r="B10" s="549"/>
      <c r="C10" s="549"/>
      <c r="D10" s="549"/>
      <c r="E10" s="557"/>
      <c r="F10" s="657"/>
      <c r="G10" s="666"/>
      <c r="H10" s="569"/>
      <c r="I10" s="569"/>
      <c r="J10" s="677"/>
      <c r="K10" s="85"/>
      <c r="L10" s="256"/>
      <c r="M10" s="82"/>
      <c r="N10" s="82"/>
      <c r="O10" s="208"/>
      <c r="P10" s="208"/>
      <c r="Q10" s="686"/>
      <c r="R10" s="257"/>
      <c r="S10" s="673"/>
      <c r="T10" s="680"/>
      <c r="U10" s="683"/>
      <c r="V10" s="65"/>
      <c r="W10" s="65"/>
      <c r="X10" s="65"/>
    </row>
    <row r="11" spans="1:24" s="13" customFormat="1" ht="18" customHeight="1" x14ac:dyDescent="0.25">
      <c r="A11" s="557"/>
      <c r="B11" s="549"/>
      <c r="C11" s="549"/>
      <c r="D11" s="549"/>
      <c r="E11" s="557"/>
      <c r="F11" s="657"/>
      <c r="G11" s="666"/>
      <c r="H11" s="256"/>
      <c r="I11" s="256"/>
      <c r="J11" s="677"/>
      <c r="K11" s="85"/>
      <c r="L11" s="256"/>
      <c r="M11" s="82"/>
      <c r="N11" s="82"/>
      <c r="O11" s="208"/>
      <c r="P11" s="208"/>
      <c r="Q11" s="686"/>
      <c r="R11" s="257"/>
      <c r="S11" s="673"/>
      <c r="T11" s="680"/>
      <c r="U11" s="683"/>
      <c r="V11" s="65"/>
      <c r="W11" s="65"/>
      <c r="X11" s="65"/>
    </row>
    <row r="12" spans="1:24" s="13" customFormat="1" ht="18" customHeight="1" x14ac:dyDescent="0.25">
      <c r="A12" s="557"/>
      <c r="B12" s="549"/>
      <c r="C12" s="549"/>
      <c r="D12" s="549"/>
      <c r="E12" s="557"/>
      <c r="F12" s="657"/>
      <c r="G12" s="666"/>
      <c r="H12" s="256"/>
      <c r="I12" s="256"/>
      <c r="J12" s="677"/>
      <c r="K12" s="85"/>
      <c r="L12" s="256"/>
      <c r="M12" s="82"/>
      <c r="N12" s="82"/>
      <c r="O12" s="208"/>
      <c r="P12" s="208"/>
      <c r="Q12" s="686"/>
      <c r="R12" s="257"/>
      <c r="S12" s="673"/>
      <c r="T12" s="680"/>
      <c r="U12" s="683"/>
      <c r="V12" s="65"/>
      <c r="W12" s="65"/>
      <c r="X12" s="65"/>
    </row>
    <row r="13" spans="1:24" s="13" customFormat="1" ht="18" customHeight="1" x14ac:dyDescent="0.25">
      <c r="A13" s="557"/>
      <c r="B13" s="549"/>
      <c r="C13" s="549"/>
      <c r="D13" s="549"/>
      <c r="E13" s="557"/>
      <c r="F13" s="657"/>
      <c r="G13" s="666"/>
      <c r="H13" s="256"/>
      <c r="I13" s="256"/>
      <c r="J13" s="677"/>
      <c r="K13" s="85"/>
      <c r="L13" s="256"/>
      <c r="M13" s="82"/>
      <c r="N13" s="82"/>
      <c r="O13" s="208"/>
      <c r="P13" s="208"/>
      <c r="Q13" s="686"/>
      <c r="R13" s="257"/>
      <c r="S13" s="673"/>
      <c r="T13" s="680"/>
      <c r="U13" s="683"/>
      <c r="V13" s="65"/>
      <c r="W13" s="65"/>
      <c r="X13" s="65"/>
    </row>
    <row r="14" spans="1:24" s="13" customFormat="1" ht="18" customHeight="1" x14ac:dyDescent="0.25">
      <c r="A14" s="547"/>
      <c r="B14" s="550"/>
      <c r="C14" s="550"/>
      <c r="D14" s="550"/>
      <c r="E14" s="547"/>
      <c r="F14" s="658"/>
      <c r="G14" s="571"/>
      <c r="H14" s="256"/>
      <c r="I14" s="256"/>
      <c r="J14" s="678"/>
      <c r="K14" s="85"/>
      <c r="L14" s="256"/>
      <c r="M14" s="357">
        <f>SUM(M2:M13)</f>
        <v>38400</v>
      </c>
      <c r="N14" s="82"/>
      <c r="O14" s="308"/>
      <c r="P14" s="308"/>
      <c r="Q14" s="687"/>
      <c r="R14" s="257"/>
      <c r="S14" s="674"/>
      <c r="T14" s="569"/>
      <c r="U14" s="567"/>
      <c r="V14" s="65"/>
      <c r="W14" s="65"/>
      <c r="X14" s="65"/>
    </row>
    <row r="15" spans="1:24" s="13" customFormat="1" ht="69" customHeight="1" x14ac:dyDescent="0.25">
      <c r="A15" s="10">
        <v>2</v>
      </c>
      <c r="B15" s="548" t="s">
        <v>99</v>
      </c>
      <c r="C15" s="548" t="s">
        <v>21</v>
      </c>
      <c r="D15" s="548">
        <v>204976302</v>
      </c>
      <c r="E15" s="546" t="s">
        <v>22</v>
      </c>
      <c r="F15" s="626" t="s">
        <v>20</v>
      </c>
      <c r="G15" s="629">
        <v>41772</v>
      </c>
      <c r="H15" s="548" t="s">
        <v>142</v>
      </c>
      <c r="I15" s="546">
        <v>7500</v>
      </c>
      <c r="J15" s="554">
        <f>G15-I15-I18-I21-I24</f>
        <v>2883.5800000000017</v>
      </c>
      <c r="K15" s="11">
        <v>41687</v>
      </c>
      <c r="L15" s="10" t="s">
        <v>143</v>
      </c>
      <c r="M15" s="444">
        <v>2310.65</v>
      </c>
      <c r="N15" s="554">
        <f>I15-M15-M16-M17</f>
        <v>0</v>
      </c>
      <c r="O15" s="286"/>
      <c r="P15" s="286"/>
      <c r="Q15" s="667">
        <v>42035</v>
      </c>
      <c r="R15" s="12"/>
      <c r="S15" s="544">
        <v>140000002</v>
      </c>
      <c r="T15" s="548" t="s">
        <v>114</v>
      </c>
      <c r="U15" s="667">
        <v>42004</v>
      </c>
      <c r="V15" s="65"/>
      <c r="W15" s="65"/>
      <c r="X15" s="65"/>
    </row>
    <row r="16" spans="1:24" s="13" customFormat="1" ht="20.100000000000001" customHeight="1" x14ac:dyDescent="0.25">
      <c r="A16" s="10"/>
      <c r="B16" s="549"/>
      <c r="C16" s="549"/>
      <c r="D16" s="549"/>
      <c r="E16" s="557"/>
      <c r="F16" s="627"/>
      <c r="G16" s="630"/>
      <c r="H16" s="549"/>
      <c r="I16" s="557"/>
      <c r="J16" s="555"/>
      <c r="K16" s="11">
        <v>41705</v>
      </c>
      <c r="L16" s="10" t="s">
        <v>154</v>
      </c>
      <c r="M16" s="444">
        <v>3074.7</v>
      </c>
      <c r="N16" s="555"/>
      <c r="O16" s="287"/>
      <c r="P16" s="287"/>
      <c r="Q16" s="668"/>
      <c r="R16" s="12"/>
      <c r="S16" s="670"/>
      <c r="T16" s="549"/>
      <c r="U16" s="668"/>
      <c r="V16" s="65"/>
      <c r="W16" s="65"/>
      <c r="X16" s="65"/>
    </row>
    <row r="17" spans="1:24" s="13" customFormat="1" ht="20.100000000000001" customHeight="1" x14ac:dyDescent="0.25">
      <c r="A17" s="10"/>
      <c r="B17" s="549"/>
      <c r="C17" s="549"/>
      <c r="D17" s="549"/>
      <c r="E17" s="557"/>
      <c r="F17" s="627"/>
      <c r="G17" s="630"/>
      <c r="H17" s="550"/>
      <c r="I17" s="547"/>
      <c r="J17" s="555"/>
      <c r="K17" s="11">
        <v>41743</v>
      </c>
      <c r="L17" s="10" t="s">
        <v>232</v>
      </c>
      <c r="M17" s="444">
        <v>2114.65</v>
      </c>
      <c r="N17" s="556"/>
      <c r="O17" s="287"/>
      <c r="P17" s="287"/>
      <c r="Q17" s="668"/>
      <c r="R17" s="12"/>
      <c r="S17" s="670"/>
      <c r="T17" s="549"/>
      <c r="U17" s="668"/>
      <c r="V17" s="65"/>
      <c r="W17" s="65"/>
      <c r="X17" s="65"/>
    </row>
    <row r="18" spans="1:24" s="13" customFormat="1" ht="20.100000000000001" customHeight="1" x14ac:dyDescent="0.25">
      <c r="A18" s="10"/>
      <c r="B18" s="549"/>
      <c r="C18" s="549"/>
      <c r="D18" s="549"/>
      <c r="E18" s="557"/>
      <c r="F18" s="627"/>
      <c r="G18" s="630"/>
      <c r="H18" s="548" t="s">
        <v>223</v>
      </c>
      <c r="I18" s="546">
        <v>10388.42</v>
      </c>
      <c r="J18" s="555"/>
      <c r="K18" s="11">
        <v>41743</v>
      </c>
      <c r="L18" s="10" t="s">
        <v>233</v>
      </c>
      <c r="M18" s="444">
        <v>1613.69</v>
      </c>
      <c r="N18" s="554">
        <f>I18-M18-M19-M20-M21</f>
        <v>0</v>
      </c>
      <c r="O18" s="287"/>
      <c r="P18" s="287"/>
      <c r="Q18" s="668"/>
      <c r="R18" s="12"/>
      <c r="S18" s="670"/>
      <c r="T18" s="549"/>
      <c r="U18" s="668"/>
      <c r="V18" s="65"/>
      <c r="W18" s="65"/>
      <c r="X18" s="65"/>
    </row>
    <row r="19" spans="1:24" s="13" customFormat="1" ht="20.100000000000001" customHeight="1" x14ac:dyDescent="0.25">
      <c r="A19" s="10"/>
      <c r="B19" s="549"/>
      <c r="C19" s="549"/>
      <c r="D19" s="549"/>
      <c r="E19" s="557"/>
      <c r="F19" s="627"/>
      <c r="G19" s="630"/>
      <c r="H19" s="549"/>
      <c r="I19" s="557"/>
      <c r="J19" s="555"/>
      <c r="K19" s="10" t="s">
        <v>333</v>
      </c>
      <c r="L19" s="10" t="s">
        <v>334</v>
      </c>
      <c r="M19" s="444">
        <v>2811.52</v>
      </c>
      <c r="N19" s="555"/>
      <c r="O19" s="287"/>
      <c r="P19" s="287"/>
      <c r="Q19" s="668"/>
      <c r="R19" s="12"/>
      <c r="S19" s="670"/>
      <c r="T19" s="549"/>
      <c r="U19" s="668"/>
      <c r="V19" s="65"/>
      <c r="W19" s="65"/>
      <c r="X19" s="65"/>
    </row>
    <row r="20" spans="1:24" s="13" customFormat="1" ht="20.100000000000001" customHeight="1" x14ac:dyDescent="0.3">
      <c r="A20" s="10"/>
      <c r="B20" s="549"/>
      <c r="C20" s="549"/>
      <c r="D20" s="549"/>
      <c r="E20" s="557"/>
      <c r="F20" s="627"/>
      <c r="G20" s="630"/>
      <c r="H20" s="550"/>
      <c r="I20" s="547"/>
      <c r="J20" s="555"/>
      <c r="K20" s="10" t="s">
        <v>332</v>
      </c>
      <c r="L20" s="10" t="s">
        <v>335</v>
      </c>
      <c r="M20" s="445">
        <v>2943.18</v>
      </c>
      <c r="N20" s="555"/>
      <c r="O20" s="287"/>
      <c r="P20" s="287"/>
      <c r="Q20" s="668"/>
      <c r="R20" s="12"/>
      <c r="S20" s="670"/>
      <c r="T20" s="549"/>
      <c r="U20" s="668"/>
      <c r="V20" s="65"/>
      <c r="W20" s="65"/>
      <c r="X20" s="65"/>
    </row>
    <row r="21" spans="1:24" s="13" customFormat="1" ht="20.100000000000001" customHeight="1" x14ac:dyDescent="0.25">
      <c r="A21" s="10"/>
      <c r="B21" s="549"/>
      <c r="C21" s="549"/>
      <c r="D21" s="549"/>
      <c r="E21" s="557"/>
      <c r="F21" s="627"/>
      <c r="G21" s="630"/>
      <c r="H21" s="548" t="s">
        <v>538</v>
      </c>
      <c r="I21" s="546">
        <v>10500</v>
      </c>
      <c r="J21" s="555"/>
      <c r="K21" s="10" t="s">
        <v>418</v>
      </c>
      <c r="L21" s="10" t="s">
        <v>419</v>
      </c>
      <c r="M21" s="444">
        <v>3020.03</v>
      </c>
      <c r="N21" s="556"/>
      <c r="O21" s="287"/>
      <c r="P21" s="287"/>
      <c r="Q21" s="668"/>
      <c r="R21" s="12"/>
      <c r="S21" s="670"/>
      <c r="T21" s="549"/>
      <c r="U21" s="668"/>
      <c r="V21" s="65"/>
      <c r="W21" s="65"/>
      <c r="X21" s="65"/>
    </row>
    <row r="22" spans="1:24" s="13" customFormat="1" ht="20.100000000000001" customHeight="1" x14ac:dyDescent="0.25">
      <c r="A22" s="10"/>
      <c r="B22" s="549"/>
      <c r="C22" s="549"/>
      <c r="D22" s="549"/>
      <c r="E22" s="557"/>
      <c r="F22" s="627"/>
      <c r="G22" s="630"/>
      <c r="H22" s="549"/>
      <c r="I22" s="557"/>
      <c r="J22" s="555"/>
      <c r="K22" s="10" t="s">
        <v>487</v>
      </c>
      <c r="L22" s="10" t="s">
        <v>537</v>
      </c>
      <c r="M22" s="444">
        <v>2828.03</v>
      </c>
      <c r="N22" s="554">
        <f>I21-M22-M23-M24</f>
        <v>1866.0099999999998</v>
      </c>
      <c r="O22" s="287"/>
      <c r="P22" s="287"/>
      <c r="Q22" s="668"/>
      <c r="R22" s="12"/>
      <c r="S22" s="670"/>
      <c r="T22" s="549"/>
      <c r="U22" s="668"/>
      <c r="V22" s="65"/>
      <c r="W22" s="65"/>
      <c r="X22" s="65"/>
    </row>
    <row r="23" spans="1:24" s="13" customFormat="1" ht="20.100000000000001" customHeight="1" x14ac:dyDescent="0.25">
      <c r="A23" s="10"/>
      <c r="B23" s="549"/>
      <c r="C23" s="549"/>
      <c r="D23" s="549"/>
      <c r="E23" s="557"/>
      <c r="F23" s="627"/>
      <c r="G23" s="630"/>
      <c r="H23" s="550"/>
      <c r="I23" s="547"/>
      <c r="J23" s="555"/>
      <c r="K23" s="10" t="s">
        <v>539</v>
      </c>
      <c r="L23" s="10" t="s">
        <v>540</v>
      </c>
      <c r="M23" s="444">
        <v>3136.4</v>
      </c>
      <c r="N23" s="555"/>
      <c r="O23" s="287"/>
      <c r="P23" s="287"/>
      <c r="Q23" s="668"/>
      <c r="R23" s="12"/>
      <c r="S23" s="670"/>
      <c r="T23" s="549"/>
      <c r="U23" s="668"/>
      <c r="V23" s="65"/>
      <c r="W23" s="65"/>
      <c r="X23" s="65"/>
    </row>
    <row r="24" spans="1:24" s="13" customFormat="1" ht="20.100000000000001" customHeight="1" x14ac:dyDescent="0.25">
      <c r="A24" s="10"/>
      <c r="B24" s="549"/>
      <c r="C24" s="549"/>
      <c r="D24" s="549"/>
      <c r="E24" s="557"/>
      <c r="F24" s="627"/>
      <c r="G24" s="630"/>
      <c r="H24" s="548" t="s">
        <v>679</v>
      </c>
      <c r="I24" s="546">
        <v>10500</v>
      </c>
      <c r="J24" s="555"/>
      <c r="K24" s="10" t="s">
        <v>626</v>
      </c>
      <c r="L24" s="10" t="s">
        <v>627</v>
      </c>
      <c r="M24" s="444">
        <v>2669.56</v>
      </c>
      <c r="N24" s="555"/>
      <c r="O24" s="287"/>
      <c r="P24" s="287"/>
      <c r="Q24" s="668"/>
      <c r="R24" s="12"/>
      <c r="S24" s="670"/>
      <c r="T24" s="549"/>
      <c r="U24" s="668"/>
      <c r="V24" s="65"/>
      <c r="W24" s="65"/>
      <c r="X24" s="65"/>
    </row>
    <row r="25" spans="1:24" s="13" customFormat="1" ht="20.100000000000001" customHeight="1" x14ac:dyDescent="0.25">
      <c r="A25" s="10"/>
      <c r="B25" s="549"/>
      <c r="C25" s="549"/>
      <c r="D25" s="549"/>
      <c r="E25" s="557"/>
      <c r="F25" s="627"/>
      <c r="G25" s="630"/>
      <c r="H25" s="549"/>
      <c r="I25" s="557"/>
      <c r="J25" s="555"/>
      <c r="K25" s="10"/>
      <c r="L25" s="10"/>
      <c r="M25" s="444"/>
      <c r="N25" s="556"/>
      <c r="O25" s="287"/>
      <c r="P25" s="287"/>
      <c r="Q25" s="668"/>
      <c r="R25" s="12"/>
      <c r="S25" s="670"/>
      <c r="T25" s="549"/>
      <c r="U25" s="668"/>
      <c r="V25" s="65"/>
      <c r="W25" s="65"/>
      <c r="X25" s="65"/>
    </row>
    <row r="26" spans="1:24" s="13" customFormat="1" ht="20.100000000000001" customHeight="1" x14ac:dyDescent="0.25">
      <c r="A26" s="10"/>
      <c r="B26" s="549"/>
      <c r="C26" s="549"/>
      <c r="D26" s="549"/>
      <c r="E26" s="557"/>
      <c r="F26" s="627"/>
      <c r="G26" s="630"/>
      <c r="H26" s="549"/>
      <c r="I26" s="557"/>
      <c r="J26" s="555"/>
      <c r="K26" s="10" t="s">
        <v>680</v>
      </c>
      <c r="L26" s="10" t="s">
        <v>681</v>
      </c>
      <c r="M26" s="444">
        <v>2720.59</v>
      </c>
      <c r="N26" s="554">
        <f>I24-M26-M27-M28</f>
        <v>7779.41</v>
      </c>
      <c r="O26" s="287"/>
      <c r="P26" s="287"/>
      <c r="Q26" s="668"/>
      <c r="R26" s="12"/>
      <c r="S26" s="670"/>
      <c r="T26" s="549"/>
      <c r="U26" s="668"/>
      <c r="V26" s="65"/>
      <c r="W26" s="65"/>
      <c r="X26" s="65"/>
    </row>
    <row r="27" spans="1:24" s="13" customFormat="1" ht="20.100000000000001" customHeight="1" x14ac:dyDescent="0.25">
      <c r="A27" s="10"/>
      <c r="B27" s="549"/>
      <c r="C27" s="549"/>
      <c r="D27" s="549"/>
      <c r="E27" s="557"/>
      <c r="F27" s="627"/>
      <c r="G27" s="630"/>
      <c r="H27" s="549"/>
      <c r="I27" s="557"/>
      <c r="J27" s="555"/>
      <c r="K27" s="10"/>
      <c r="L27" s="10"/>
      <c r="M27" s="434"/>
      <c r="N27" s="555"/>
      <c r="O27" s="287"/>
      <c r="P27" s="287"/>
      <c r="Q27" s="668"/>
      <c r="R27" s="12"/>
      <c r="S27" s="670"/>
      <c r="T27" s="549"/>
      <c r="U27" s="668"/>
      <c r="V27" s="65"/>
      <c r="W27" s="65"/>
      <c r="X27" s="65"/>
    </row>
    <row r="28" spans="1:24" s="13" customFormat="1" ht="20.100000000000001" customHeight="1" x14ac:dyDescent="0.25">
      <c r="A28" s="10"/>
      <c r="B28" s="549"/>
      <c r="C28" s="549"/>
      <c r="D28" s="549"/>
      <c r="E28" s="557"/>
      <c r="F28" s="627"/>
      <c r="G28" s="630"/>
      <c r="H28" s="549"/>
      <c r="I28" s="557"/>
      <c r="J28" s="555"/>
      <c r="K28" s="10"/>
      <c r="L28" s="10"/>
      <c r="M28" s="434"/>
      <c r="N28" s="555"/>
      <c r="O28" s="287"/>
      <c r="P28" s="287"/>
      <c r="Q28" s="668"/>
      <c r="R28" s="12"/>
      <c r="S28" s="670"/>
      <c r="T28" s="549"/>
      <c r="U28" s="668"/>
      <c r="V28" s="65"/>
      <c r="W28" s="65"/>
      <c r="X28" s="65"/>
    </row>
    <row r="29" spans="1:24" s="13" customFormat="1" ht="20.100000000000001" customHeight="1" x14ac:dyDescent="0.25">
      <c r="A29" s="10"/>
      <c r="B29" s="549"/>
      <c r="C29" s="549"/>
      <c r="D29" s="549"/>
      <c r="E29" s="557"/>
      <c r="F29" s="627"/>
      <c r="G29" s="630"/>
      <c r="H29" s="550"/>
      <c r="I29" s="547"/>
      <c r="J29" s="555"/>
      <c r="K29" s="10"/>
      <c r="L29" s="10"/>
      <c r="M29" s="20"/>
      <c r="N29" s="556"/>
      <c r="O29" s="287"/>
      <c r="P29" s="287"/>
      <c r="Q29" s="668"/>
      <c r="R29" s="12"/>
      <c r="S29" s="670"/>
      <c r="T29" s="549"/>
      <c r="U29" s="668"/>
      <c r="V29" s="65"/>
      <c r="W29" s="65"/>
      <c r="X29" s="65"/>
    </row>
    <row r="30" spans="1:24" s="13" customFormat="1" ht="20.100000000000001" customHeight="1" x14ac:dyDescent="0.25">
      <c r="A30" s="10"/>
      <c r="B30" s="550"/>
      <c r="C30" s="550"/>
      <c r="D30" s="550"/>
      <c r="E30" s="547"/>
      <c r="F30" s="628"/>
      <c r="G30" s="631"/>
      <c r="H30" s="24"/>
      <c r="I30" s="10"/>
      <c r="J30" s="556"/>
      <c r="K30" s="10"/>
      <c r="L30" s="10"/>
      <c r="M30" s="358">
        <f>SUM(M15:M29)</f>
        <v>29243.000000000004</v>
      </c>
      <c r="N30" s="20">
        <f>SUM(N22:N29)+J15</f>
        <v>12529.000000000002</v>
      </c>
      <c r="O30" s="288"/>
      <c r="P30" s="288"/>
      <c r="Q30" s="669"/>
      <c r="R30" s="12"/>
      <c r="S30" s="545"/>
      <c r="T30" s="550"/>
      <c r="U30" s="669"/>
      <c r="V30" s="65"/>
      <c r="W30" s="65"/>
      <c r="X30" s="65"/>
    </row>
    <row r="31" spans="1:24" s="13" customFormat="1" ht="48.75" customHeight="1" x14ac:dyDescent="0.25">
      <c r="A31" s="10">
        <v>3</v>
      </c>
      <c r="B31" s="56" t="s">
        <v>98</v>
      </c>
      <c r="C31" s="56" t="s">
        <v>23</v>
      </c>
      <c r="D31" s="56">
        <v>205300048</v>
      </c>
      <c r="E31" s="56" t="s">
        <v>25</v>
      </c>
      <c r="F31" s="56" t="s">
        <v>24</v>
      </c>
      <c r="G31" s="400">
        <v>18125</v>
      </c>
      <c r="H31" s="56" t="s">
        <v>91</v>
      </c>
      <c r="I31" s="58">
        <v>18125</v>
      </c>
      <c r="J31" s="57">
        <f>G31-I31</f>
        <v>0</v>
      </c>
      <c r="K31" s="59">
        <v>41684</v>
      </c>
      <c r="L31" s="58" t="s">
        <v>141</v>
      </c>
      <c r="M31" s="57">
        <v>18125</v>
      </c>
      <c r="N31" s="57">
        <f>I31-M31</f>
        <v>0</v>
      </c>
      <c r="O31" s="281"/>
      <c r="P31" s="281"/>
      <c r="Q31" s="59">
        <v>41670</v>
      </c>
      <c r="R31" s="60" t="s">
        <v>146</v>
      </c>
      <c r="S31" s="61">
        <v>7240000</v>
      </c>
      <c r="T31" s="62" t="s">
        <v>76</v>
      </c>
      <c r="U31" s="58"/>
      <c r="V31" s="65"/>
      <c r="W31" s="65"/>
      <c r="X31" s="65"/>
    </row>
    <row r="32" spans="1:24" s="13" customFormat="1" ht="27" customHeight="1" x14ac:dyDescent="0.25">
      <c r="A32" s="10">
        <v>4</v>
      </c>
      <c r="B32" s="548" t="s">
        <v>98</v>
      </c>
      <c r="C32" s="548" t="s">
        <v>23</v>
      </c>
      <c r="D32" s="548">
        <v>205300048</v>
      </c>
      <c r="E32" s="548" t="s">
        <v>26</v>
      </c>
      <c r="F32" s="643" t="s">
        <v>27</v>
      </c>
      <c r="G32" s="576">
        <v>2460</v>
      </c>
      <c r="H32" s="548" t="s">
        <v>90</v>
      </c>
      <c r="I32" s="546">
        <v>615</v>
      </c>
      <c r="J32" s="554">
        <f>G32-I44</f>
        <v>0</v>
      </c>
      <c r="K32" s="11">
        <v>41683</v>
      </c>
      <c r="L32" s="10" t="s">
        <v>138</v>
      </c>
      <c r="M32" s="444">
        <v>205</v>
      </c>
      <c r="N32" s="554">
        <f>I32-M32-M33-M34</f>
        <v>0</v>
      </c>
      <c r="O32" s="285"/>
      <c r="P32" s="285"/>
      <c r="Q32" s="667">
        <v>42004</v>
      </c>
      <c r="R32" s="12"/>
      <c r="S32" s="544">
        <v>92224000</v>
      </c>
      <c r="T32" s="548" t="s">
        <v>76</v>
      </c>
      <c r="U32" s="10"/>
      <c r="V32" s="65"/>
      <c r="W32" s="65"/>
      <c r="X32" s="65"/>
    </row>
    <row r="33" spans="1:24" s="13" customFormat="1" ht="18" customHeight="1" x14ac:dyDescent="0.25">
      <c r="A33" s="10"/>
      <c r="B33" s="549"/>
      <c r="C33" s="549"/>
      <c r="D33" s="549"/>
      <c r="E33" s="549"/>
      <c r="F33" s="588"/>
      <c r="G33" s="577"/>
      <c r="H33" s="549"/>
      <c r="I33" s="557"/>
      <c r="J33" s="555"/>
      <c r="K33" s="11">
        <v>41708</v>
      </c>
      <c r="L33" s="10" t="s">
        <v>155</v>
      </c>
      <c r="M33" s="444">
        <v>205</v>
      </c>
      <c r="N33" s="555"/>
      <c r="O33" s="279"/>
      <c r="P33" s="279"/>
      <c r="Q33" s="668"/>
      <c r="R33" s="12"/>
      <c r="S33" s="670"/>
      <c r="T33" s="549"/>
      <c r="U33" s="10"/>
      <c r="V33" s="65"/>
      <c r="W33" s="65"/>
      <c r="X33" s="65"/>
    </row>
    <row r="34" spans="1:24" s="13" customFormat="1" ht="18" customHeight="1" x14ac:dyDescent="0.25">
      <c r="A34" s="10"/>
      <c r="B34" s="549"/>
      <c r="C34" s="549"/>
      <c r="D34" s="549"/>
      <c r="E34" s="549"/>
      <c r="F34" s="588"/>
      <c r="G34" s="577"/>
      <c r="H34" s="550"/>
      <c r="I34" s="547"/>
      <c r="J34" s="555"/>
      <c r="K34" s="11">
        <v>41733</v>
      </c>
      <c r="L34" s="10" t="s">
        <v>225</v>
      </c>
      <c r="M34" s="444">
        <v>205</v>
      </c>
      <c r="N34" s="556"/>
      <c r="O34" s="279"/>
      <c r="P34" s="279"/>
      <c r="Q34" s="668"/>
      <c r="R34" s="12"/>
      <c r="S34" s="670"/>
      <c r="T34" s="549"/>
      <c r="U34" s="10"/>
      <c r="V34" s="65"/>
      <c r="W34" s="65"/>
      <c r="X34" s="65"/>
    </row>
    <row r="35" spans="1:24" s="13" customFormat="1" ht="18" customHeight="1" x14ac:dyDescent="0.25">
      <c r="A35" s="10"/>
      <c r="B35" s="549"/>
      <c r="C35" s="549"/>
      <c r="D35" s="549"/>
      <c r="E35" s="549"/>
      <c r="F35" s="588"/>
      <c r="G35" s="577"/>
      <c r="H35" s="548" t="s">
        <v>274</v>
      </c>
      <c r="I35" s="546">
        <v>615</v>
      </c>
      <c r="J35" s="555"/>
      <c r="K35" s="11">
        <v>41766</v>
      </c>
      <c r="L35" s="10" t="s">
        <v>275</v>
      </c>
      <c r="M35" s="444">
        <v>205</v>
      </c>
      <c r="N35" s="554">
        <f>I35-M35-M36-M37</f>
        <v>0</v>
      </c>
      <c r="O35" s="279"/>
      <c r="P35" s="279"/>
      <c r="Q35" s="668"/>
      <c r="R35" s="12"/>
      <c r="S35" s="670"/>
      <c r="T35" s="549"/>
      <c r="U35" s="10"/>
      <c r="V35" s="65"/>
      <c r="W35" s="65"/>
      <c r="X35" s="65"/>
    </row>
    <row r="36" spans="1:24" s="13" customFormat="1" ht="18" customHeight="1" x14ac:dyDescent="0.25">
      <c r="A36" s="10"/>
      <c r="B36" s="549"/>
      <c r="C36" s="549"/>
      <c r="D36" s="549"/>
      <c r="E36" s="549"/>
      <c r="F36" s="588"/>
      <c r="G36" s="577"/>
      <c r="H36" s="549"/>
      <c r="I36" s="557"/>
      <c r="J36" s="555"/>
      <c r="K36" s="10" t="s">
        <v>326</v>
      </c>
      <c r="L36" s="10" t="s">
        <v>335</v>
      </c>
      <c r="M36" s="444">
        <v>205</v>
      </c>
      <c r="N36" s="555"/>
      <c r="O36" s="279"/>
      <c r="P36" s="279"/>
      <c r="Q36" s="668"/>
      <c r="R36" s="12"/>
      <c r="S36" s="670"/>
      <c r="T36" s="549"/>
      <c r="U36" s="10"/>
      <c r="V36" s="65"/>
      <c r="W36" s="65"/>
      <c r="X36" s="65"/>
    </row>
    <row r="37" spans="1:24" s="13" customFormat="1" ht="18" customHeight="1" x14ac:dyDescent="0.25">
      <c r="A37" s="10"/>
      <c r="B37" s="549"/>
      <c r="C37" s="549"/>
      <c r="D37" s="549"/>
      <c r="E37" s="549"/>
      <c r="F37" s="588"/>
      <c r="G37" s="577"/>
      <c r="H37" s="550"/>
      <c r="I37" s="547"/>
      <c r="J37" s="555"/>
      <c r="K37" s="271" t="s">
        <v>420</v>
      </c>
      <c r="L37" s="10" t="s">
        <v>421</v>
      </c>
      <c r="M37" s="444">
        <v>205</v>
      </c>
      <c r="N37" s="556"/>
      <c r="O37" s="279"/>
      <c r="P37" s="279"/>
      <c r="Q37" s="668"/>
      <c r="R37" s="12"/>
      <c r="S37" s="670"/>
      <c r="T37" s="549"/>
      <c r="U37" s="10"/>
      <c r="V37" s="65"/>
      <c r="W37" s="65"/>
      <c r="X37" s="65"/>
    </row>
    <row r="38" spans="1:24" s="13" customFormat="1" ht="18" customHeight="1" x14ac:dyDescent="0.25">
      <c r="A38" s="10"/>
      <c r="B38" s="549"/>
      <c r="C38" s="549"/>
      <c r="D38" s="549"/>
      <c r="E38" s="549"/>
      <c r="F38" s="588"/>
      <c r="G38" s="577"/>
      <c r="H38" s="548" t="s">
        <v>541</v>
      </c>
      <c r="I38" s="546">
        <v>615</v>
      </c>
      <c r="J38" s="555"/>
      <c r="K38" s="271" t="s">
        <v>487</v>
      </c>
      <c r="L38" s="10" t="s">
        <v>542</v>
      </c>
      <c r="M38" s="444">
        <v>205</v>
      </c>
      <c r="N38" s="554">
        <f>I38-M38-M39-M40</f>
        <v>0</v>
      </c>
      <c r="O38" s="309"/>
      <c r="P38" s="309"/>
      <c r="Q38" s="668"/>
      <c r="R38" s="12"/>
      <c r="S38" s="670"/>
      <c r="T38" s="549"/>
      <c r="U38" s="10"/>
      <c r="V38" s="65"/>
      <c r="W38" s="65"/>
      <c r="X38" s="65"/>
    </row>
    <row r="39" spans="1:24" s="13" customFormat="1" ht="18" customHeight="1" x14ac:dyDescent="0.25">
      <c r="A39" s="10"/>
      <c r="B39" s="549"/>
      <c r="C39" s="549"/>
      <c r="D39" s="549"/>
      <c r="E39" s="549"/>
      <c r="F39" s="588"/>
      <c r="G39" s="577"/>
      <c r="H39" s="549"/>
      <c r="I39" s="557"/>
      <c r="J39" s="555"/>
      <c r="K39" s="271" t="s">
        <v>543</v>
      </c>
      <c r="L39" s="10" t="s">
        <v>544</v>
      </c>
      <c r="M39" s="444">
        <v>205</v>
      </c>
      <c r="N39" s="555"/>
      <c r="O39" s="309"/>
      <c r="P39" s="309"/>
      <c r="Q39" s="668"/>
      <c r="R39" s="12"/>
      <c r="S39" s="670"/>
      <c r="T39" s="549"/>
      <c r="U39" s="10"/>
      <c r="V39" s="65"/>
      <c r="W39" s="65"/>
      <c r="X39" s="65"/>
    </row>
    <row r="40" spans="1:24" s="13" customFormat="1" ht="18" customHeight="1" x14ac:dyDescent="0.25">
      <c r="A40" s="10"/>
      <c r="B40" s="549"/>
      <c r="C40" s="549"/>
      <c r="D40" s="549"/>
      <c r="E40" s="549"/>
      <c r="F40" s="588"/>
      <c r="G40" s="577"/>
      <c r="H40" s="550"/>
      <c r="I40" s="547"/>
      <c r="J40" s="555"/>
      <c r="K40" s="271" t="s">
        <v>629</v>
      </c>
      <c r="L40" s="10" t="s">
        <v>632</v>
      </c>
      <c r="M40" s="444">
        <v>205</v>
      </c>
      <c r="N40" s="556"/>
      <c r="O40" s="309"/>
      <c r="P40" s="309"/>
      <c r="Q40" s="668"/>
      <c r="R40" s="12"/>
      <c r="S40" s="670"/>
      <c r="T40" s="549"/>
      <c r="U40" s="10"/>
      <c r="V40" s="65"/>
      <c r="W40" s="65"/>
      <c r="X40" s="65"/>
    </row>
    <row r="41" spans="1:24" s="13" customFormat="1" ht="18" customHeight="1" x14ac:dyDescent="0.25">
      <c r="A41" s="10"/>
      <c r="B41" s="549"/>
      <c r="C41" s="549"/>
      <c r="D41" s="549"/>
      <c r="E41" s="549"/>
      <c r="F41" s="588"/>
      <c r="G41" s="577"/>
      <c r="H41" s="681" t="s">
        <v>684</v>
      </c>
      <c r="I41" s="546">
        <v>615</v>
      </c>
      <c r="J41" s="555"/>
      <c r="K41" s="10" t="s">
        <v>682</v>
      </c>
      <c r="L41" s="10" t="s">
        <v>683</v>
      </c>
      <c r="M41" s="444">
        <v>205</v>
      </c>
      <c r="N41" s="554">
        <f>I41-M41-M42-M43</f>
        <v>410</v>
      </c>
      <c r="O41" s="279"/>
      <c r="P41" s="279"/>
      <c r="Q41" s="668"/>
      <c r="R41" s="12"/>
      <c r="S41" s="670"/>
      <c r="T41" s="549"/>
      <c r="U41" s="10"/>
      <c r="V41" s="65"/>
      <c r="W41" s="65"/>
      <c r="X41" s="65"/>
    </row>
    <row r="42" spans="1:24" s="13" customFormat="1" ht="18" customHeight="1" x14ac:dyDescent="0.25">
      <c r="A42" s="10"/>
      <c r="B42" s="549"/>
      <c r="C42" s="549"/>
      <c r="D42" s="549"/>
      <c r="E42" s="549"/>
      <c r="F42" s="588"/>
      <c r="G42" s="577"/>
      <c r="H42" s="681"/>
      <c r="I42" s="557"/>
      <c r="J42" s="555"/>
      <c r="K42" s="10"/>
      <c r="L42" s="10"/>
      <c r="M42" s="20"/>
      <c r="N42" s="555"/>
      <c r="O42" s="279"/>
      <c r="P42" s="279"/>
      <c r="Q42" s="668"/>
      <c r="R42" s="12"/>
      <c r="S42" s="670"/>
      <c r="T42" s="549"/>
      <c r="U42" s="10"/>
      <c r="V42" s="65"/>
      <c r="W42" s="65"/>
      <c r="X42" s="65"/>
    </row>
    <row r="43" spans="1:24" s="13" customFormat="1" ht="18" customHeight="1" thickBot="1" x14ac:dyDescent="0.3">
      <c r="A43" s="10"/>
      <c r="B43" s="549"/>
      <c r="C43" s="549"/>
      <c r="D43" s="549"/>
      <c r="E43" s="549"/>
      <c r="F43" s="588"/>
      <c r="G43" s="577"/>
      <c r="H43" s="681"/>
      <c r="I43" s="547"/>
      <c r="J43" s="555"/>
      <c r="K43" s="10"/>
      <c r="L43" s="10"/>
      <c r="M43" s="347"/>
      <c r="N43" s="556"/>
      <c r="O43" s="279"/>
      <c r="P43" s="279"/>
      <c r="Q43" s="668"/>
      <c r="R43" s="12"/>
      <c r="S43" s="670"/>
      <c r="T43" s="549"/>
      <c r="U43" s="10"/>
      <c r="V43" s="65"/>
      <c r="W43" s="65"/>
      <c r="X43" s="65"/>
    </row>
    <row r="44" spans="1:24" s="13" customFormat="1" ht="18" customHeight="1" thickBot="1" x14ac:dyDescent="0.3">
      <c r="A44" s="10"/>
      <c r="B44" s="550"/>
      <c r="C44" s="550"/>
      <c r="D44" s="550"/>
      <c r="E44" s="550"/>
      <c r="F44" s="644"/>
      <c r="G44" s="578"/>
      <c r="H44" s="44"/>
      <c r="I44" s="44">
        <f>SUM(I32:I43)</f>
        <v>2460</v>
      </c>
      <c r="J44" s="556"/>
      <c r="K44" s="10"/>
      <c r="L44" s="203"/>
      <c r="M44" s="361">
        <f>SUM(M32:M43)</f>
        <v>2050</v>
      </c>
      <c r="N44" s="359"/>
      <c r="O44" s="279"/>
      <c r="P44" s="279"/>
      <c r="Q44" s="669"/>
      <c r="R44" s="12"/>
      <c r="S44" s="545"/>
      <c r="T44" s="550"/>
      <c r="U44" s="10"/>
      <c r="V44" s="65"/>
      <c r="W44" s="65"/>
      <c r="X44" s="65"/>
    </row>
    <row r="45" spans="1:24" s="13" customFormat="1" ht="45" customHeight="1" x14ac:dyDescent="0.25">
      <c r="A45" s="58">
        <v>5</v>
      </c>
      <c r="B45" s="632" t="s">
        <v>98</v>
      </c>
      <c r="C45" s="632" t="s">
        <v>44</v>
      </c>
      <c r="D45" s="632">
        <v>203836233</v>
      </c>
      <c r="E45" s="632" t="s">
        <v>45</v>
      </c>
      <c r="F45" s="632" t="s">
        <v>46</v>
      </c>
      <c r="G45" s="648">
        <v>2000</v>
      </c>
      <c r="H45" s="632" t="s">
        <v>89</v>
      </c>
      <c r="I45" s="652">
        <v>400</v>
      </c>
      <c r="J45" s="645">
        <f>G45-I45-I49-I50-I51</f>
        <v>113.5</v>
      </c>
      <c r="K45" s="59">
        <v>41683</v>
      </c>
      <c r="L45" s="58" t="s">
        <v>140</v>
      </c>
      <c r="M45" s="352">
        <v>222.9</v>
      </c>
      <c r="N45" s="671">
        <f>I45+I49-M45-M46</f>
        <v>0</v>
      </c>
      <c r="O45" s="322"/>
      <c r="P45" s="322"/>
      <c r="Q45" s="659">
        <v>42004</v>
      </c>
      <c r="R45" s="60"/>
      <c r="S45" s="662">
        <v>64100000</v>
      </c>
      <c r="T45" s="632" t="s">
        <v>76</v>
      </c>
      <c r="U45" s="58"/>
      <c r="V45" s="65"/>
      <c r="W45" s="65"/>
      <c r="X45" s="65"/>
    </row>
    <row r="46" spans="1:24" s="13" customFormat="1" x14ac:dyDescent="0.25">
      <c r="A46" s="58"/>
      <c r="B46" s="633"/>
      <c r="C46" s="633"/>
      <c r="D46" s="633"/>
      <c r="E46" s="633"/>
      <c r="F46" s="633"/>
      <c r="G46" s="649"/>
      <c r="H46" s="633"/>
      <c r="I46" s="653"/>
      <c r="J46" s="646"/>
      <c r="K46" s="59">
        <v>41712</v>
      </c>
      <c r="L46" s="58" t="s">
        <v>156</v>
      </c>
      <c r="M46" s="57">
        <v>149.6</v>
      </c>
      <c r="N46" s="671"/>
      <c r="O46" s="320"/>
      <c r="P46" s="320"/>
      <c r="Q46" s="660"/>
      <c r="R46" s="60"/>
      <c r="S46" s="663"/>
      <c r="T46" s="633"/>
      <c r="U46" s="58"/>
      <c r="V46" s="65"/>
      <c r="W46" s="65"/>
      <c r="X46" s="65"/>
    </row>
    <row r="47" spans="1:24" s="13" customFormat="1" x14ac:dyDescent="0.25">
      <c r="A47" s="58"/>
      <c r="B47" s="633"/>
      <c r="C47" s="633"/>
      <c r="D47" s="633"/>
      <c r="E47" s="633"/>
      <c r="F47" s="633"/>
      <c r="G47" s="649"/>
      <c r="H47" s="633"/>
      <c r="I47" s="653"/>
      <c r="J47" s="646"/>
      <c r="K47" s="59">
        <v>41733</v>
      </c>
      <c r="L47" s="58" t="s">
        <v>221</v>
      </c>
      <c r="M47" s="57">
        <v>629</v>
      </c>
      <c r="N47" s="645">
        <f>I50-M47-M48</f>
        <v>0</v>
      </c>
      <c r="O47" s="320"/>
      <c r="P47" s="320"/>
      <c r="Q47" s="660"/>
      <c r="R47" s="60"/>
      <c r="S47" s="663"/>
      <c r="T47" s="633"/>
      <c r="U47" s="58"/>
      <c r="V47" s="65"/>
      <c r="W47" s="65"/>
      <c r="X47" s="65"/>
    </row>
    <row r="48" spans="1:24" s="13" customFormat="1" x14ac:dyDescent="0.25">
      <c r="A48" s="58"/>
      <c r="B48" s="633"/>
      <c r="C48" s="633"/>
      <c r="D48" s="633"/>
      <c r="E48" s="633"/>
      <c r="F48" s="633"/>
      <c r="G48" s="649"/>
      <c r="H48" s="634"/>
      <c r="I48" s="654"/>
      <c r="J48" s="646"/>
      <c r="K48" s="59">
        <v>41772</v>
      </c>
      <c r="L48" s="58" t="s">
        <v>284</v>
      </c>
      <c r="M48" s="57">
        <v>321</v>
      </c>
      <c r="N48" s="646"/>
      <c r="O48" s="320"/>
      <c r="P48" s="320"/>
      <c r="Q48" s="660"/>
      <c r="R48" s="60"/>
      <c r="S48" s="663"/>
      <c r="T48" s="633"/>
      <c r="U48" s="58"/>
      <c r="V48" s="65"/>
      <c r="W48" s="65"/>
      <c r="X48" s="65"/>
    </row>
    <row r="49" spans="1:24" s="13" customFormat="1" ht="42" customHeight="1" x14ac:dyDescent="0.25">
      <c r="A49" s="58"/>
      <c r="B49" s="633"/>
      <c r="C49" s="633"/>
      <c r="D49" s="633"/>
      <c r="E49" s="633"/>
      <c r="F49" s="633"/>
      <c r="G49" s="649"/>
      <c r="H49" s="324" t="s">
        <v>219</v>
      </c>
      <c r="I49" s="58">
        <v>-27.5</v>
      </c>
      <c r="J49" s="646"/>
      <c r="K49" s="59">
        <v>41772</v>
      </c>
      <c r="L49" s="58" t="s">
        <v>285</v>
      </c>
      <c r="M49" s="57">
        <v>23</v>
      </c>
      <c r="N49" s="646">
        <f>I51-M49-M50-M51-M52-M53-M54-M55</f>
        <v>0</v>
      </c>
      <c r="O49" s="320"/>
      <c r="P49" s="320"/>
      <c r="Q49" s="660"/>
      <c r="R49" s="60"/>
      <c r="S49" s="663"/>
      <c r="T49" s="633"/>
      <c r="U49" s="58"/>
      <c r="V49" s="65"/>
      <c r="W49" s="65"/>
      <c r="X49" s="65"/>
    </row>
    <row r="50" spans="1:24" s="13" customFormat="1" ht="30" x14ac:dyDescent="0.25">
      <c r="A50" s="58"/>
      <c r="B50" s="633"/>
      <c r="C50" s="633"/>
      <c r="D50" s="633"/>
      <c r="E50" s="633"/>
      <c r="F50" s="633"/>
      <c r="G50" s="649"/>
      <c r="H50" s="324" t="s">
        <v>220</v>
      </c>
      <c r="I50" s="58">
        <v>950</v>
      </c>
      <c r="J50" s="646"/>
      <c r="K50" s="58" t="s">
        <v>328</v>
      </c>
      <c r="L50" s="58" t="s">
        <v>336</v>
      </c>
      <c r="M50" s="57">
        <v>371</v>
      </c>
      <c r="N50" s="646"/>
      <c r="O50" s="320"/>
      <c r="P50" s="320"/>
      <c r="Q50" s="660"/>
      <c r="R50" s="60"/>
      <c r="S50" s="663"/>
      <c r="T50" s="633"/>
      <c r="U50" s="58"/>
      <c r="V50" s="65"/>
      <c r="W50" s="65"/>
      <c r="X50" s="65"/>
    </row>
    <row r="51" spans="1:24" s="13" customFormat="1" ht="30" x14ac:dyDescent="0.25">
      <c r="A51" s="58"/>
      <c r="B51" s="633"/>
      <c r="C51" s="633"/>
      <c r="D51" s="633"/>
      <c r="E51" s="633"/>
      <c r="F51" s="633"/>
      <c r="G51" s="649"/>
      <c r="H51" s="324" t="s">
        <v>283</v>
      </c>
      <c r="I51" s="58">
        <v>564</v>
      </c>
      <c r="J51" s="646"/>
      <c r="K51" s="58" t="s">
        <v>422</v>
      </c>
      <c r="L51" s="58" t="s">
        <v>423</v>
      </c>
      <c r="M51" s="57">
        <v>170</v>
      </c>
      <c r="N51" s="646"/>
      <c r="O51" s="320"/>
      <c r="P51" s="320"/>
      <c r="Q51" s="660"/>
      <c r="R51" s="60"/>
      <c r="S51" s="663"/>
      <c r="T51" s="633"/>
      <c r="U51" s="58"/>
      <c r="V51" s="65"/>
      <c r="W51" s="65"/>
      <c r="X51" s="65"/>
    </row>
    <row r="52" spans="1:24" s="13" customFormat="1" x14ac:dyDescent="0.25">
      <c r="A52" s="58"/>
      <c r="B52" s="633"/>
      <c r="C52" s="633"/>
      <c r="D52" s="633"/>
      <c r="E52" s="633"/>
      <c r="F52" s="633"/>
      <c r="G52" s="649"/>
      <c r="H52" s="324"/>
      <c r="I52" s="58"/>
      <c r="J52" s="646"/>
      <c r="K52" s="58"/>
      <c r="L52" s="58"/>
      <c r="M52" s="57"/>
      <c r="N52" s="646"/>
      <c r="O52" s="320"/>
      <c r="P52" s="320"/>
      <c r="Q52" s="660"/>
      <c r="R52" s="60"/>
      <c r="S52" s="663"/>
      <c r="T52" s="633"/>
      <c r="U52" s="58"/>
      <c r="V52" s="65"/>
      <c r="W52" s="65"/>
      <c r="X52" s="65"/>
    </row>
    <row r="53" spans="1:24" s="13" customFormat="1" x14ac:dyDescent="0.25">
      <c r="A53" s="58"/>
      <c r="B53" s="633"/>
      <c r="C53" s="633"/>
      <c r="D53" s="633"/>
      <c r="E53" s="633"/>
      <c r="F53" s="633"/>
      <c r="G53" s="649"/>
      <c r="H53" s="326"/>
      <c r="I53" s="58"/>
      <c r="J53" s="646"/>
      <c r="K53" s="58"/>
      <c r="L53" s="58"/>
      <c r="M53" s="57"/>
      <c r="N53" s="646"/>
      <c r="O53" s="320"/>
      <c r="P53" s="320"/>
      <c r="Q53" s="660"/>
      <c r="R53" s="60"/>
      <c r="S53" s="663"/>
      <c r="T53" s="633"/>
      <c r="U53" s="58"/>
      <c r="V53" s="65"/>
      <c r="W53" s="65"/>
      <c r="X53" s="65"/>
    </row>
    <row r="54" spans="1:24" s="13" customFormat="1" x14ac:dyDescent="0.25">
      <c r="A54" s="58"/>
      <c r="B54" s="633"/>
      <c r="C54" s="633"/>
      <c r="D54" s="633"/>
      <c r="E54" s="633"/>
      <c r="F54" s="633"/>
      <c r="G54" s="649"/>
      <c r="H54" s="326"/>
      <c r="I54" s="58"/>
      <c r="J54" s="646"/>
      <c r="K54" s="58"/>
      <c r="L54" s="58"/>
      <c r="M54" s="57"/>
      <c r="N54" s="646"/>
      <c r="O54" s="320"/>
      <c r="P54" s="320"/>
      <c r="Q54" s="660"/>
      <c r="R54" s="60"/>
      <c r="S54" s="663"/>
      <c r="T54" s="633"/>
      <c r="U54" s="58"/>
      <c r="V54" s="65"/>
      <c r="W54" s="65"/>
      <c r="X54" s="65"/>
    </row>
    <row r="55" spans="1:24" s="13" customFormat="1" x14ac:dyDescent="0.25">
      <c r="A55" s="58"/>
      <c r="B55" s="633"/>
      <c r="C55" s="633"/>
      <c r="D55" s="633"/>
      <c r="E55" s="633"/>
      <c r="F55" s="633"/>
      <c r="G55" s="649"/>
      <c r="H55" s="58"/>
      <c r="I55" s="58"/>
      <c r="J55" s="646"/>
      <c r="K55" s="58"/>
      <c r="L55" s="58"/>
      <c r="M55" s="57"/>
      <c r="N55" s="647"/>
      <c r="O55" s="320"/>
      <c r="P55" s="320"/>
      <c r="Q55" s="660"/>
      <c r="R55" s="60"/>
      <c r="S55" s="663"/>
      <c r="T55" s="633"/>
      <c r="U55" s="58"/>
      <c r="V55" s="65"/>
      <c r="W55" s="65"/>
      <c r="X55" s="65"/>
    </row>
    <row r="56" spans="1:24" s="13" customFormat="1" x14ac:dyDescent="0.25">
      <c r="A56" s="58"/>
      <c r="B56" s="634"/>
      <c r="C56" s="634"/>
      <c r="D56" s="634"/>
      <c r="E56" s="634"/>
      <c r="F56" s="634"/>
      <c r="G56" s="675"/>
      <c r="H56" s="58"/>
      <c r="I56" s="58"/>
      <c r="J56" s="647"/>
      <c r="K56" s="58"/>
      <c r="L56" s="58"/>
      <c r="M56" s="360">
        <f>SUM(M45:M55)</f>
        <v>1886.5</v>
      </c>
      <c r="N56" s="57"/>
      <c r="O56" s="323"/>
      <c r="P56" s="323"/>
      <c r="Q56" s="661"/>
      <c r="R56" s="60"/>
      <c r="S56" s="664"/>
      <c r="T56" s="634"/>
      <c r="U56" s="58"/>
      <c r="V56" s="65"/>
      <c r="W56" s="65"/>
      <c r="X56" s="65"/>
    </row>
    <row r="57" spans="1:24" s="13" customFormat="1" ht="45" customHeight="1" x14ac:dyDescent="0.25">
      <c r="A57" s="10">
        <v>6</v>
      </c>
      <c r="B57" s="548" t="s">
        <v>107</v>
      </c>
      <c r="C57" s="548" t="s">
        <v>47</v>
      </c>
      <c r="D57" s="548">
        <v>204478948</v>
      </c>
      <c r="E57" s="548" t="s">
        <v>81</v>
      </c>
      <c r="F57" s="643" t="s">
        <v>49</v>
      </c>
      <c r="G57" s="576">
        <v>6000</v>
      </c>
      <c r="H57" s="24" t="s">
        <v>133</v>
      </c>
      <c r="I57" s="10">
        <v>345</v>
      </c>
      <c r="J57" s="554">
        <f>G57-I87</f>
        <v>370</v>
      </c>
      <c r="K57" s="11">
        <v>41673</v>
      </c>
      <c r="L57" s="10" t="s">
        <v>82</v>
      </c>
      <c r="M57" s="444">
        <v>345</v>
      </c>
      <c r="N57" s="20">
        <f>I57-M57</f>
        <v>0</v>
      </c>
      <c r="O57" s="281"/>
      <c r="P57" s="281"/>
      <c r="Q57" s="667">
        <v>42004</v>
      </c>
      <c r="R57" s="12"/>
      <c r="S57" s="544">
        <v>50110000</v>
      </c>
      <c r="T57" s="546" t="s">
        <v>76</v>
      </c>
      <c r="U57" s="10"/>
      <c r="V57" s="65"/>
      <c r="W57" s="65"/>
      <c r="X57" s="65"/>
    </row>
    <row r="58" spans="1:24" s="13" customFormat="1" ht="30" x14ac:dyDescent="0.25">
      <c r="A58" s="10"/>
      <c r="B58" s="549"/>
      <c r="C58" s="549"/>
      <c r="D58" s="549"/>
      <c r="E58" s="549"/>
      <c r="F58" s="588"/>
      <c r="G58" s="577"/>
      <c r="H58" s="24" t="s">
        <v>159</v>
      </c>
      <c r="I58" s="10">
        <v>230</v>
      </c>
      <c r="J58" s="555"/>
      <c r="K58" s="10" t="s">
        <v>157</v>
      </c>
      <c r="L58" s="10" t="s">
        <v>158</v>
      </c>
      <c r="M58" s="444">
        <v>230</v>
      </c>
      <c r="N58" s="20">
        <f>I58-M58</f>
        <v>0</v>
      </c>
      <c r="O58" s="281"/>
      <c r="P58" s="281"/>
      <c r="Q58" s="668"/>
      <c r="R58" s="12"/>
      <c r="S58" s="670"/>
      <c r="T58" s="557"/>
      <c r="U58" s="10"/>
      <c r="V58" s="65"/>
      <c r="W58" s="65"/>
      <c r="X58" s="65"/>
    </row>
    <row r="59" spans="1:24" s="13" customFormat="1" ht="30" x14ac:dyDescent="0.25">
      <c r="A59" s="10"/>
      <c r="B59" s="549"/>
      <c r="C59" s="549"/>
      <c r="D59" s="549"/>
      <c r="E59" s="549"/>
      <c r="F59" s="588"/>
      <c r="G59" s="577"/>
      <c r="H59" s="24" t="s">
        <v>179</v>
      </c>
      <c r="I59" s="10">
        <v>150</v>
      </c>
      <c r="J59" s="555"/>
      <c r="K59" s="11">
        <v>41717</v>
      </c>
      <c r="L59" s="10" t="s">
        <v>181</v>
      </c>
      <c r="M59" s="444">
        <v>150</v>
      </c>
      <c r="N59" s="20">
        <f>I59-M59</f>
        <v>0</v>
      </c>
      <c r="O59" s="281"/>
      <c r="P59" s="281"/>
      <c r="Q59" s="668"/>
      <c r="R59" s="12"/>
      <c r="S59" s="670"/>
      <c r="T59" s="557"/>
      <c r="U59" s="10"/>
      <c r="V59" s="65"/>
      <c r="W59" s="65"/>
      <c r="X59" s="65"/>
    </row>
    <row r="60" spans="1:24" s="13" customFormat="1" ht="30" x14ac:dyDescent="0.25">
      <c r="A60" s="10"/>
      <c r="B60" s="549"/>
      <c r="C60" s="549"/>
      <c r="D60" s="549"/>
      <c r="E60" s="549"/>
      <c r="F60" s="588"/>
      <c r="G60" s="577"/>
      <c r="H60" s="548" t="s">
        <v>212</v>
      </c>
      <c r="I60" s="546">
        <v>460</v>
      </c>
      <c r="J60" s="555"/>
      <c r="K60" s="11">
        <v>41726</v>
      </c>
      <c r="L60" s="10" t="s">
        <v>213</v>
      </c>
      <c r="M60" s="444">
        <v>340</v>
      </c>
      <c r="N60" s="554">
        <f>I60-M60-M61</f>
        <v>0</v>
      </c>
      <c r="O60" s="289" t="s">
        <v>196</v>
      </c>
      <c r="P60" s="281">
        <v>120</v>
      </c>
      <c r="Q60" s="668"/>
      <c r="R60" s="12"/>
      <c r="S60" s="670"/>
      <c r="T60" s="557"/>
      <c r="U60" s="10"/>
      <c r="V60" s="65"/>
      <c r="W60" s="65"/>
      <c r="X60" s="65"/>
    </row>
    <row r="61" spans="1:24" s="13" customFormat="1" ht="30" x14ac:dyDescent="0.25">
      <c r="A61" s="10"/>
      <c r="B61" s="549"/>
      <c r="C61" s="549"/>
      <c r="D61" s="549"/>
      <c r="E61" s="549"/>
      <c r="F61" s="588"/>
      <c r="G61" s="577"/>
      <c r="H61" s="550"/>
      <c r="I61" s="547"/>
      <c r="J61" s="555"/>
      <c r="K61" s="11">
        <v>41726</v>
      </c>
      <c r="L61" s="10" t="s">
        <v>214</v>
      </c>
      <c r="M61" s="444">
        <v>120</v>
      </c>
      <c r="N61" s="556"/>
      <c r="O61" s="289" t="s">
        <v>197</v>
      </c>
      <c r="P61" s="281">
        <v>340</v>
      </c>
      <c r="Q61" s="668"/>
      <c r="R61" s="12"/>
      <c r="S61" s="670"/>
      <c r="T61" s="557"/>
      <c r="U61" s="10"/>
      <c r="V61" s="65"/>
      <c r="W61" s="65"/>
      <c r="X61" s="65"/>
    </row>
    <row r="62" spans="1:24" s="13" customFormat="1" ht="32.25" customHeight="1" x14ac:dyDescent="0.25">
      <c r="A62" s="10"/>
      <c r="B62" s="549"/>
      <c r="C62" s="549"/>
      <c r="D62" s="549"/>
      <c r="E62" s="549"/>
      <c r="F62" s="588"/>
      <c r="G62" s="577"/>
      <c r="H62" s="24" t="s">
        <v>215</v>
      </c>
      <c r="I62" s="10">
        <v>135</v>
      </c>
      <c r="J62" s="555"/>
      <c r="K62" s="11">
        <v>41726</v>
      </c>
      <c r="L62" s="10" t="s">
        <v>204</v>
      </c>
      <c r="M62" s="444">
        <v>135</v>
      </c>
      <c r="N62" s="20">
        <f>I62-M62</f>
        <v>0</v>
      </c>
      <c r="O62" s="281"/>
      <c r="P62" s="281"/>
      <c r="Q62" s="668"/>
      <c r="R62" s="12"/>
      <c r="S62" s="670"/>
      <c r="T62" s="557"/>
      <c r="U62" s="10"/>
      <c r="V62" s="65"/>
      <c r="W62" s="65"/>
      <c r="X62" s="65"/>
    </row>
    <row r="63" spans="1:24" s="13" customFormat="1" x14ac:dyDescent="0.25">
      <c r="A63" s="10"/>
      <c r="B63" s="549"/>
      <c r="C63" s="549"/>
      <c r="D63" s="549"/>
      <c r="E63" s="549"/>
      <c r="F63" s="588"/>
      <c r="G63" s="577"/>
      <c r="H63" s="548" t="s">
        <v>222</v>
      </c>
      <c r="I63" s="546">
        <v>285</v>
      </c>
      <c r="J63" s="555"/>
      <c r="K63" s="11">
        <v>41745</v>
      </c>
      <c r="L63" s="10" t="s">
        <v>234</v>
      </c>
      <c r="M63" s="444">
        <v>90</v>
      </c>
      <c r="N63" s="554">
        <f>I63-M63-M64-M65</f>
        <v>0</v>
      </c>
      <c r="O63" s="281"/>
      <c r="P63" s="281"/>
      <c r="Q63" s="668"/>
      <c r="R63" s="12"/>
      <c r="S63" s="670"/>
      <c r="T63" s="557"/>
      <c r="U63" s="10"/>
      <c r="V63" s="65"/>
      <c r="W63" s="65"/>
      <c r="X63" s="65"/>
    </row>
    <row r="64" spans="1:24" s="13" customFormat="1" x14ac:dyDescent="0.25">
      <c r="A64" s="10"/>
      <c r="B64" s="549"/>
      <c r="C64" s="549"/>
      <c r="D64" s="549"/>
      <c r="E64" s="549"/>
      <c r="F64" s="588"/>
      <c r="G64" s="577"/>
      <c r="H64" s="549"/>
      <c r="I64" s="557"/>
      <c r="J64" s="555"/>
      <c r="K64" s="11">
        <v>41753</v>
      </c>
      <c r="L64" s="10" t="s">
        <v>242</v>
      </c>
      <c r="M64" s="444">
        <v>20</v>
      </c>
      <c r="N64" s="555"/>
      <c r="O64" s="281"/>
      <c r="P64" s="281"/>
      <c r="Q64" s="668"/>
      <c r="R64" s="12"/>
      <c r="S64" s="670"/>
      <c r="T64" s="557"/>
      <c r="U64" s="10"/>
      <c r="V64" s="65"/>
      <c r="W64" s="65"/>
      <c r="X64" s="65"/>
    </row>
    <row r="65" spans="1:24" s="13" customFormat="1" x14ac:dyDescent="0.25">
      <c r="A65" s="10"/>
      <c r="B65" s="549"/>
      <c r="C65" s="549"/>
      <c r="D65" s="549"/>
      <c r="E65" s="549"/>
      <c r="F65" s="588"/>
      <c r="G65" s="577"/>
      <c r="H65" s="550"/>
      <c r="I65" s="547"/>
      <c r="J65" s="555"/>
      <c r="K65" s="11">
        <v>41787</v>
      </c>
      <c r="L65" s="10" t="s">
        <v>295</v>
      </c>
      <c r="M65" s="444">
        <v>175</v>
      </c>
      <c r="N65" s="555"/>
      <c r="O65" s="281"/>
      <c r="P65" s="281"/>
      <c r="Q65" s="668"/>
      <c r="R65" s="12"/>
      <c r="S65" s="670"/>
      <c r="T65" s="557"/>
      <c r="U65" s="10"/>
      <c r="V65" s="65"/>
      <c r="W65" s="65"/>
      <c r="X65" s="65"/>
    </row>
    <row r="66" spans="1:24" s="13" customFormat="1" ht="23.25" customHeight="1" x14ac:dyDescent="0.25">
      <c r="A66" s="10"/>
      <c r="B66" s="549"/>
      <c r="C66" s="549"/>
      <c r="D66" s="549"/>
      <c r="E66" s="549"/>
      <c r="F66" s="588"/>
      <c r="G66" s="577"/>
      <c r="H66" s="548" t="s">
        <v>339</v>
      </c>
      <c r="I66" s="546">
        <v>500</v>
      </c>
      <c r="J66" s="555"/>
      <c r="K66" s="10"/>
      <c r="L66" s="10"/>
      <c r="M66" s="444"/>
      <c r="N66" s="556"/>
      <c r="O66" s="281"/>
      <c r="P66" s="281"/>
      <c r="Q66" s="668"/>
      <c r="R66" s="12"/>
      <c r="S66" s="670"/>
      <c r="T66" s="557"/>
      <c r="U66" s="10"/>
      <c r="V66" s="65"/>
      <c r="W66" s="65"/>
      <c r="X66" s="65"/>
    </row>
    <row r="67" spans="1:24" s="13" customFormat="1" x14ac:dyDescent="0.25">
      <c r="A67" s="10"/>
      <c r="B67" s="549"/>
      <c r="C67" s="549"/>
      <c r="D67" s="549"/>
      <c r="E67" s="549"/>
      <c r="F67" s="588"/>
      <c r="G67" s="577"/>
      <c r="H67" s="549"/>
      <c r="I67" s="557"/>
      <c r="J67" s="555"/>
      <c r="K67" s="10" t="s">
        <v>328</v>
      </c>
      <c r="L67" s="10" t="s">
        <v>345</v>
      </c>
      <c r="M67" s="444">
        <v>160</v>
      </c>
      <c r="N67" s="554">
        <f>I66-M67-M68-M69</f>
        <v>0</v>
      </c>
      <c r="O67" s="281"/>
      <c r="P67" s="281"/>
      <c r="Q67" s="668"/>
      <c r="R67" s="12"/>
      <c r="S67" s="670"/>
      <c r="T67" s="557"/>
      <c r="U67" s="10"/>
      <c r="V67" s="65"/>
      <c r="W67" s="65"/>
      <c r="X67" s="65"/>
    </row>
    <row r="68" spans="1:24" s="13" customFormat="1" x14ac:dyDescent="0.25">
      <c r="A68" s="10"/>
      <c r="B68" s="549"/>
      <c r="C68" s="549"/>
      <c r="D68" s="549"/>
      <c r="E68" s="549"/>
      <c r="F68" s="588"/>
      <c r="G68" s="577"/>
      <c r="H68" s="550"/>
      <c r="I68" s="547"/>
      <c r="J68" s="555"/>
      <c r="K68" s="10" t="s">
        <v>425</v>
      </c>
      <c r="L68" s="10" t="s">
        <v>424</v>
      </c>
      <c r="M68" s="444">
        <v>135</v>
      </c>
      <c r="N68" s="555"/>
      <c r="O68" s="281"/>
      <c r="P68" s="281"/>
      <c r="Q68" s="668"/>
      <c r="R68" s="12"/>
      <c r="S68" s="670"/>
      <c r="T68" s="557"/>
      <c r="U68" s="10"/>
      <c r="V68" s="65"/>
      <c r="W68" s="65"/>
      <c r="X68" s="65"/>
    </row>
    <row r="69" spans="1:24" s="13" customFormat="1" x14ac:dyDescent="0.25">
      <c r="A69" s="10"/>
      <c r="B69" s="549"/>
      <c r="C69" s="549"/>
      <c r="D69" s="549"/>
      <c r="E69" s="549"/>
      <c r="F69" s="588"/>
      <c r="G69" s="577"/>
      <c r="H69" s="548" t="s">
        <v>428</v>
      </c>
      <c r="I69" s="546">
        <v>1050</v>
      </c>
      <c r="J69" s="555"/>
      <c r="K69" s="10" t="s">
        <v>420</v>
      </c>
      <c r="L69" s="10" t="s">
        <v>426</v>
      </c>
      <c r="M69" s="444">
        <v>205</v>
      </c>
      <c r="N69" s="556"/>
      <c r="O69" s="281"/>
      <c r="P69" s="281"/>
      <c r="Q69" s="668"/>
      <c r="R69" s="12"/>
      <c r="S69" s="670"/>
      <c r="T69" s="557"/>
      <c r="U69" s="10"/>
      <c r="V69" s="65"/>
      <c r="W69" s="65"/>
      <c r="X69" s="65"/>
    </row>
    <row r="70" spans="1:24" s="13" customFormat="1" x14ac:dyDescent="0.25">
      <c r="A70" s="10"/>
      <c r="B70" s="549"/>
      <c r="C70" s="549"/>
      <c r="D70" s="549"/>
      <c r="E70" s="549"/>
      <c r="F70" s="588"/>
      <c r="G70" s="577"/>
      <c r="H70" s="549"/>
      <c r="I70" s="557"/>
      <c r="J70" s="555"/>
      <c r="K70" s="10" t="s">
        <v>420</v>
      </c>
      <c r="L70" s="10" t="s">
        <v>427</v>
      </c>
      <c r="M70" s="444">
        <v>135.5</v>
      </c>
      <c r="N70" s="554">
        <f>I69-M70-M71-M72</f>
        <v>0</v>
      </c>
      <c r="O70" s="281"/>
      <c r="P70" s="281"/>
      <c r="Q70" s="668"/>
      <c r="R70" s="12"/>
      <c r="S70" s="670"/>
      <c r="T70" s="557"/>
      <c r="U70" s="10"/>
      <c r="V70" s="65"/>
      <c r="W70" s="65"/>
      <c r="X70" s="65"/>
    </row>
    <row r="71" spans="1:24" s="13" customFormat="1" x14ac:dyDescent="0.25">
      <c r="A71" s="10"/>
      <c r="B71" s="549"/>
      <c r="C71" s="549"/>
      <c r="D71" s="549"/>
      <c r="E71" s="549"/>
      <c r="F71" s="588"/>
      <c r="G71" s="577"/>
      <c r="H71" s="550"/>
      <c r="I71" s="547"/>
      <c r="J71" s="555"/>
      <c r="K71" s="10" t="s">
        <v>429</v>
      </c>
      <c r="L71" s="10" t="s">
        <v>430</v>
      </c>
      <c r="M71" s="444">
        <v>860</v>
      </c>
      <c r="N71" s="555"/>
      <c r="O71" s="281"/>
      <c r="P71" s="281"/>
      <c r="Q71" s="668"/>
      <c r="R71" s="12"/>
      <c r="S71" s="670"/>
      <c r="T71" s="557"/>
      <c r="U71" s="10"/>
      <c r="V71" s="65"/>
      <c r="W71" s="65"/>
      <c r="X71" s="65"/>
    </row>
    <row r="72" spans="1:24" s="13" customFormat="1" ht="15" customHeight="1" x14ac:dyDescent="0.25">
      <c r="A72" s="10"/>
      <c r="B72" s="549"/>
      <c r="C72" s="549"/>
      <c r="D72" s="549"/>
      <c r="E72" s="549"/>
      <c r="F72" s="588"/>
      <c r="G72" s="577"/>
      <c r="H72" s="548" t="s">
        <v>499</v>
      </c>
      <c r="I72" s="546">
        <v>1470.5</v>
      </c>
      <c r="J72" s="555"/>
      <c r="K72" s="10" t="s">
        <v>429</v>
      </c>
      <c r="L72" s="10" t="s">
        <v>431</v>
      </c>
      <c r="M72" s="444">
        <v>54.5</v>
      </c>
      <c r="N72" s="556"/>
      <c r="O72" s="281"/>
      <c r="P72" s="281"/>
      <c r="Q72" s="668"/>
      <c r="R72" s="12"/>
      <c r="S72" s="670"/>
      <c r="T72" s="557"/>
      <c r="U72" s="10"/>
      <c r="V72" s="65"/>
      <c r="W72" s="65"/>
      <c r="X72" s="65"/>
    </row>
    <row r="73" spans="1:24" s="13" customFormat="1" x14ac:dyDescent="0.25">
      <c r="A73" s="10"/>
      <c r="B73" s="549"/>
      <c r="C73" s="549"/>
      <c r="D73" s="549"/>
      <c r="E73" s="549"/>
      <c r="F73" s="588"/>
      <c r="G73" s="577"/>
      <c r="H73" s="549"/>
      <c r="I73" s="557"/>
      <c r="J73" s="555"/>
      <c r="K73" s="10" t="s">
        <v>429</v>
      </c>
      <c r="L73" s="203" t="s">
        <v>432</v>
      </c>
      <c r="M73" s="444">
        <v>270.5</v>
      </c>
      <c r="N73" s="651">
        <f>I72-M73-M74-M75-M76</f>
        <v>0</v>
      </c>
      <c r="O73" s="310"/>
      <c r="P73" s="281"/>
      <c r="Q73" s="668"/>
      <c r="R73" s="12"/>
      <c r="S73" s="670"/>
      <c r="T73" s="557"/>
      <c r="U73" s="10"/>
      <c r="V73" s="65"/>
      <c r="W73" s="65"/>
      <c r="X73" s="65"/>
    </row>
    <row r="74" spans="1:24" s="13" customFormat="1" x14ac:dyDescent="0.25">
      <c r="A74" s="10"/>
      <c r="B74" s="549"/>
      <c r="C74" s="549"/>
      <c r="D74" s="549"/>
      <c r="E74" s="549"/>
      <c r="F74" s="588"/>
      <c r="G74" s="577"/>
      <c r="H74" s="549"/>
      <c r="I74" s="557"/>
      <c r="J74" s="555"/>
      <c r="K74" s="10" t="s">
        <v>429</v>
      </c>
      <c r="L74" s="203" t="s">
        <v>433</v>
      </c>
      <c r="M74" s="444">
        <v>205</v>
      </c>
      <c r="N74" s="651"/>
      <c r="O74" s="310"/>
      <c r="P74" s="281"/>
      <c r="Q74" s="668"/>
      <c r="R74" s="12"/>
      <c r="S74" s="670"/>
      <c r="T74" s="557"/>
      <c r="U74" s="10"/>
      <c r="V74" s="65"/>
      <c r="W74" s="65"/>
      <c r="X74" s="65"/>
    </row>
    <row r="75" spans="1:24" s="13" customFormat="1" x14ac:dyDescent="0.25">
      <c r="A75" s="10"/>
      <c r="B75" s="549"/>
      <c r="C75" s="549"/>
      <c r="D75" s="549"/>
      <c r="E75" s="549"/>
      <c r="F75" s="588"/>
      <c r="G75" s="577"/>
      <c r="H75" s="549"/>
      <c r="I75" s="557"/>
      <c r="J75" s="555"/>
      <c r="K75" s="10" t="s">
        <v>498</v>
      </c>
      <c r="L75" s="203" t="s">
        <v>497</v>
      </c>
      <c r="M75" s="444">
        <v>845</v>
      </c>
      <c r="N75" s="651"/>
      <c r="O75" s="310"/>
      <c r="P75" s="281"/>
      <c r="Q75" s="668"/>
      <c r="R75" s="12"/>
      <c r="S75" s="670"/>
      <c r="T75" s="557"/>
      <c r="U75" s="10"/>
      <c r="V75" s="65"/>
      <c r="W75" s="65"/>
      <c r="X75" s="65"/>
    </row>
    <row r="76" spans="1:24" s="13" customFormat="1" ht="15.75" x14ac:dyDescent="0.25">
      <c r="A76" s="10"/>
      <c r="B76" s="549"/>
      <c r="C76" s="549"/>
      <c r="D76" s="549"/>
      <c r="E76" s="549"/>
      <c r="F76" s="588"/>
      <c r="G76" s="577"/>
      <c r="H76" s="550"/>
      <c r="I76" s="547"/>
      <c r="J76" s="555"/>
      <c r="K76" s="329">
        <v>41871.525740081001</v>
      </c>
      <c r="L76" s="332" t="s">
        <v>545</v>
      </c>
      <c r="M76" s="446">
        <v>150</v>
      </c>
      <c r="N76" s="651"/>
      <c r="O76" s="327"/>
      <c r="P76" s="310"/>
      <c r="Q76" s="668"/>
      <c r="R76" s="12"/>
      <c r="S76" s="670"/>
      <c r="T76" s="557"/>
      <c r="U76" s="10"/>
      <c r="V76" s="65"/>
      <c r="W76" s="65"/>
      <c r="X76" s="65"/>
    </row>
    <row r="77" spans="1:24" s="13" customFormat="1" ht="30" x14ac:dyDescent="0.25">
      <c r="A77" s="10"/>
      <c r="B77" s="549"/>
      <c r="C77" s="549"/>
      <c r="D77" s="549"/>
      <c r="E77" s="549"/>
      <c r="F77" s="588"/>
      <c r="G77" s="577"/>
      <c r="H77" s="344" t="s">
        <v>685</v>
      </c>
      <c r="I77" s="346">
        <v>80</v>
      </c>
      <c r="J77" s="555"/>
      <c r="K77" s="366" t="s">
        <v>583</v>
      </c>
      <c r="L77" s="332" t="s">
        <v>642</v>
      </c>
      <c r="M77" s="446">
        <v>80</v>
      </c>
      <c r="N77" s="350">
        <f>I77-M77</f>
        <v>0</v>
      </c>
      <c r="O77" s="327"/>
      <c r="P77" s="355"/>
      <c r="Q77" s="668"/>
      <c r="R77" s="12"/>
      <c r="S77" s="670"/>
      <c r="T77" s="557"/>
      <c r="U77" s="10"/>
      <c r="V77" s="65"/>
      <c r="W77" s="65"/>
      <c r="X77" s="65"/>
    </row>
    <row r="78" spans="1:24" s="13" customFormat="1" ht="30" x14ac:dyDescent="0.25">
      <c r="A78" s="10"/>
      <c r="B78" s="549"/>
      <c r="C78" s="549"/>
      <c r="D78" s="549"/>
      <c r="E78" s="549"/>
      <c r="F78" s="588"/>
      <c r="G78" s="577"/>
      <c r="H78" s="24" t="s">
        <v>548</v>
      </c>
      <c r="I78" s="10">
        <v>450</v>
      </c>
      <c r="J78" s="555"/>
      <c r="K78" s="330">
        <v>41884.396604710702</v>
      </c>
      <c r="L78" s="333" t="s">
        <v>546</v>
      </c>
      <c r="M78" s="446">
        <v>450</v>
      </c>
      <c r="N78" s="335">
        <f>I78-M78</f>
        <v>0</v>
      </c>
      <c r="O78" s="327"/>
      <c r="P78" s="310"/>
      <c r="Q78" s="668"/>
      <c r="R78" s="12"/>
      <c r="S78" s="670"/>
      <c r="T78" s="557"/>
      <c r="U78" s="10"/>
      <c r="V78" s="65"/>
      <c r="W78" s="65"/>
      <c r="X78" s="65"/>
    </row>
    <row r="79" spans="1:24" s="13" customFormat="1" ht="30" x14ac:dyDescent="0.25">
      <c r="A79" s="10"/>
      <c r="B79" s="549"/>
      <c r="C79" s="549"/>
      <c r="D79" s="549"/>
      <c r="E79" s="549"/>
      <c r="F79" s="588"/>
      <c r="G79" s="577"/>
      <c r="H79" s="24" t="s">
        <v>549</v>
      </c>
      <c r="I79" s="10">
        <v>37</v>
      </c>
      <c r="J79" s="555"/>
      <c r="K79" s="331">
        <v>41912.514621678201</v>
      </c>
      <c r="L79" s="334" t="s">
        <v>547</v>
      </c>
      <c r="M79" s="446">
        <v>37</v>
      </c>
      <c r="N79" s="335">
        <f>I79-M79</f>
        <v>0</v>
      </c>
      <c r="O79" s="327"/>
      <c r="P79" s="310"/>
      <c r="Q79" s="668"/>
      <c r="R79" s="12"/>
      <c r="S79" s="670"/>
      <c r="T79" s="557"/>
      <c r="U79" s="10"/>
      <c r="V79" s="65"/>
      <c r="W79" s="65"/>
      <c r="X79" s="65"/>
    </row>
    <row r="80" spans="1:24" s="13" customFormat="1" ht="30" x14ac:dyDescent="0.25">
      <c r="A80" s="10"/>
      <c r="B80" s="549"/>
      <c r="C80" s="549"/>
      <c r="D80" s="549"/>
      <c r="E80" s="549"/>
      <c r="F80" s="588"/>
      <c r="G80" s="577"/>
      <c r="H80" s="24" t="s">
        <v>640</v>
      </c>
      <c r="I80" s="10">
        <v>232.5</v>
      </c>
      <c r="J80" s="555"/>
      <c r="K80" s="10" t="s">
        <v>626</v>
      </c>
      <c r="L80" s="334" t="s">
        <v>638</v>
      </c>
      <c r="M80" s="444">
        <v>232.5</v>
      </c>
      <c r="N80" s="335">
        <f t="shared" ref="N80:N84" si="0">I80-M80</f>
        <v>0</v>
      </c>
      <c r="O80" s="310">
        <f>M87-5630</f>
        <v>0</v>
      </c>
      <c r="P80" s="310"/>
      <c r="Q80" s="668"/>
      <c r="R80" s="12"/>
      <c r="S80" s="670"/>
      <c r="T80" s="557"/>
      <c r="U80" s="10"/>
      <c r="V80" s="65"/>
      <c r="W80" s="65"/>
      <c r="X80" s="65"/>
    </row>
    <row r="81" spans="1:24" s="13" customFormat="1" ht="30" x14ac:dyDescent="0.25">
      <c r="A81" s="10"/>
      <c r="B81" s="549"/>
      <c r="C81" s="549"/>
      <c r="D81" s="549"/>
      <c r="E81" s="549"/>
      <c r="F81" s="588"/>
      <c r="G81" s="577"/>
      <c r="H81" s="24" t="s">
        <v>641</v>
      </c>
      <c r="I81" s="10">
        <v>205</v>
      </c>
      <c r="J81" s="555"/>
      <c r="K81" s="10" t="s">
        <v>628</v>
      </c>
      <c r="L81" s="334" t="s">
        <v>639</v>
      </c>
      <c r="M81" s="444">
        <v>205</v>
      </c>
      <c r="N81" s="335">
        <f t="shared" si="0"/>
        <v>0</v>
      </c>
      <c r="O81" s="310"/>
      <c r="P81" s="310"/>
      <c r="Q81" s="668"/>
      <c r="R81" s="12"/>
      <c r="S81" s="670"/>
      <c r="T81" s="557"/>
      <c r="U81" s="10"/>
      <c r="V81" s="65"/>
      <c r="W81" s="65"/>
      <c r="X81" s="65"/>
    </row>
    <row r="82" spans="1:24" s="13" customFormat="1" ht="15.75" x14ac:dyDescent="0.25">
      <c r="A82" s="10"/>
      <c r="B82" s="549"/>
      <c r="C82" s="549"/>
      <c r="D82" s="549"/>
      <c r="E82" s="549"/>
      <c r="F82" s="588"/>
      <c r="G82" s="577"/>
      <c r="H82" s="10"/>
      <c r="I82" s="10"/>
      <c r="J82" s="555"/>
      <c r="K82" s="10"/>
      <c r="L82" s="10"/>
      <c r="M82" s="319"/>
      <c r="N82" s="335">
        <f t="shared" si="0"/>
        <v>0</v>
      </c>
      <c r="O82" s="310"/>
      <c r="P82" s="310"/>
      <c r="Q82" s="668"/>
      <c r="R82" s="12"/>
      <c r="S82" s="670"/>
      <c r="T82" s="557"/>
      <c r="U82" s="10"/>
      <c r="V82" s="65"/>
      <c r="W82" s="65"/>
      <c r="X82" s="65"/>
    </row>
    <row r="83" spans="1:24" s="13" customFormat="1" ht="15.75" x14ac:dyDescent="0.25">
      <c r="A83" s="10"/>
      <c r="B83" s="549"/>
      <c r="C83" s="549"/>
      <c r="D83" s="549"/>
      <c r="E83" s="549"/>
      <c r="F83" s="588"/>
      <c r="G83" s="577"/>
      <c r="H83" s="10"/>
      <c r="I83" s="10"/>
      <c r="J83" s="555"/>
      <c r="K83" s="10"/>
      <c r="L83" s="10"/>
      <c r="M83" s="268"/>
      <c r="N83" s="335">
        <f t="shared" si="0"/>
        <v>0</v>
      </c>
      <c r="O83" s="281"/>
      <c r="P83" s="281"/>
      <c r="Q83" s="668"/>
      <c r="R83" s="12"/>
      <c r="S83" s="670"/>
      <c r="T83" s="557"/>
      <c r="U83" s="10"/>
      <c r="V83" s="65"/>
      <c r="W83" s="65"/>
      <c r="X83" s="65"/>
    </row>
    <row r="84" spans="1:24" s="13" customFormat="1" ht="15.75" x14ac:dyDescent="0.25">
      <c r="A84" s="10"/>
      <c r="B84" s="549"/>
      <c r="C84" s="549"/>
      <c r="D84" s="549"/>
      <c r="E84" s="549"/>
      <c r="F84" s="588"/>
      <c r="G84" s="577"/>
      <c r="H84" s="10"/>
      <c r="I84" s="10"/>
      <c r="J84" s="555"/>
      <c r="K84" s="10"/>
      <c r="L84" s="10"/>
      <c r="M84" s="268"/>
      <c r="N84" s="335">
        <f t="shared" si="0"/>
        <v>0</v>
      </c>
      <c r="O84" s="281"/>
      <c r="P84" s="281"/>
      <c r="Q84" s="668"/>
      <c r="R84" s="12"/>
      <c r="S84" s="670"/>
      <c r="T84" s="557"/>
      <c r="U84" s="10"/>
      <c r="V84" s="65"/>
      <c r="W84" s="65"/>
      <c r="X84" s="65"/>
    </row>
    <row r="85" spans="1:24" s="13" customFormat="1" x14ac:dyDescent="0.25">
      <c r="A85" s="10"/>
      <c r="B85" s="549"/>
      <c r="C85" s="549"/>
      <c r="D85" s="549"/>
      <c r="E85" s="549"/>
      <c r="F85" s="588"/>
      <c r="G85" s="577"/>
      <c r="H85" s="10"/>
      <c r="I85" s="10"/>
      <c r="J85" s="555"/>
      <c r="K85" s="10"/>
      <c r="L85" s="10"/>
      <c r="M85" s="230"/>
      <c r="N85" s="230"/>
      <c r="O85" s="281"/>
      <c r="P85" s="281"/>
      <c r="Q85" s="668"/>
      <c r="R85" s="12"/>
      <c r="S85" s="670"/>
      <c r="T85" s="557"/>
      <c r="U85" s="10"/>
      <c r="V85" s="65"/>
      <c r="W85" s="65"/>
      <c r="X85" s="65"/>
    </row>
    <row r="86" spans="1:24" s="13" customFormat="1" ht="15.75" thickBot="1" x14ac:dyDescent="0.3">
      <c r="A86" s="10"/>
      <c r="B86" s="549"/>
      <c r="C86" s="549"/>
      <c r="D86" s="549"/>
      <c r="E86" s="549"/>
      <c r="F86" s="588"/>
      <c r="G86" s="577"/>
      <c r="H86" s="10"/>
      <c r="I86" s="10"/>
      <c r="J86" s="555"/>
      <c r="K86" s="345"/>
      <c r="L86" s="345"/>
      <c r="M86" s="347"/>
      <c r="N86" s="230"/>
      <c r="O86" s="281"/>
      <c r="P86" s="281"/>
      <c r="Q86" s="668"/>
      <c r="R86" s="12"/>
      <c r="S86" s="670"/>
      <c r="T86" s="557"/>
      <c r="U86" s="10"/>
      <c r="V86" s="65"/>
      <c r="W86" s="65"/>
      <c r="X86" s="65"/>
    </row>
    <row r="87" spans="1:24" s="13" customFormat="1" ht="18.75" thickBot="1" x14ac:dyDescent="0.3">
      <c r="A87" s="10"/>
      <c r="B87" s="549"/>
      <c r="C87" s="550"/>
      <c r="D87" s="550"/>
      <c r="E87" s="550"/>
      <c r="F87" s="644"/>
      <c r="G87" s="578"/>
      <c r="H87" s="10"/>
      <c r="I87" s="10">
        <f>SUM(I57:I86)</f>
        <v>5630</v>
      </c>
      <c r="J87" s="688"/>
      <c r="K87" s="362"/>
      <c r="L87" s="363"/>
      <c r="M87" s="365">
        <f>SUM(M57:M86)</f>
        <v>5630</v>
      </c>
      <c r="N87" s="447">
        <f>G57-M87</f>
        <v>370</v>
      </c>
      <c r="O87" s="281"/>
      <c r="P87" s="281"/>
      <c r="Q87" s="669"/>
      <c r="R87" s="12"/>
      <c r="S87" s="545"/>
      <c r="T87" s="547"/>
      <c r="U87" s="10"/>
      <c r="V87" s="65"/>
      <c r="W87" s="65"/>
      <c r="X87" s="65"/>
    </row>
    <row r="88" spans="1:24" s="13" customFormat="1" ht="30" customHeight="1" x14ac:dyDescent="0.25">
      <c r="A88" s="10">
        <v>7</v>
      </c>
      <c r="B88" s="549"/>
      <c r="C88" s="548" t="s">
        <v>50</v>
      </c>
      <c r="D88" s="548">
        <v>202177205</v>
      </c>
      <c r="E88" s="548" t="s">
        <v>48</v>
      </c>
      <c r="F88" s="643" t="s">
        <v>51</v>
      </c>
      <c r="G88" s="576">
        <v>1200</v>
      </c>
      <c r="H88" s="24" t="s">
        <v>160</v>
      </c>
      <c r="I88" s="10">
        <v>117</v>
      </c>
      <c r="J88" s="554">
        <f>G88-I88-I89-I90-I91-I92-I93</f>
        <v>0</v>
      </c>
      <c r="K88" s="351">
        <v>41708</v>
      </c>
      <c r="L88" s="346" t="s">
        <v>161</v>
      </c>
      <c r="M88" s="448">
        <v>117</v>
      </c>
      <c r="N88" s="20">
        <f t="shared" ref="N88:N93" si="1">I88-M88</f>
        <v>0</v>
      </c>
      <c r="O88" s="285"/>
      <c r="P88" s="285"/>
      <c r="Q88" s="667">
        <v>42004</v>
      </c>
      <c r="R88" s="12"/>
      <c r="S88" s="544">
        <v>50110000</v>
      </c>
      <c r="T88" s="546" t="s">
        <v>76</v>
      </c>
      <c r="U88" s="10"/>
      <c r="V88" s="65"/>
      <c r="W88" s="65"/>
      <c r="X88" s="65"/>
    </row>
    <row r="89" spans="1:24" s="13" customFormat="1" ht="30" x14ac:dyDescent="0.25">
      <c r="A89" s="10"/>
      <c r="B89" s="549"/>
      <c r="C89" s="549"/>
      <c r="D89" s="549"/>
      <c r="E89" s="549"/>
      <c r="F89" s="588"/>
      <c r="G89" s="577"/>
      <c r="H89" s="24" t="s">
        <v>217</v>
      </c>
      <c r="I89" s="10">
        <v>382.5</v>
      </c>
      <c r="J89" s="555"/>
      <c r="K89" s="11">
        <v>41708</v>
      </c>
      <c r="L89" s="10" t="s">
        <v>180</v>
      </c>
      <c r="M89" s="444">
        <v>382.5</v>
      </c>
      <c r="N89" s="20">
        <f t="shared" si="1"/>
        <v>0</v>
      </c>
      <c r="O89" s="279"/>
      <c r="P89" s="279"/>
      <c r="Q89" s="668"/>
      <c r="R89" s="12"/>
      <c r="S89" s="670"/>
      <c r="T89" s="557"/>
      <c r="U89" s="10"/>
      <c r="V89" s="65"/>
      <c r="W89" s="65"/>
      <c r="X89" s="65"/>
    </row>
    <row r="90" spans="1:24" s="13" customFormat="1" ht="30" x14ac:dyDescent="0.25">
      <c r="A90" s="10"/>
      <c r="B90" s="549"/>
      <c r="C90" s="549"/>
      <c r="D90" s="549"/>
      <c r="E90" s="549"/>
      <c r="F90" s="588"/>
      <c r="G90" s="577"/>
      <c r="H90" s="24" t="s">
        <v>216</v>
      </c>
      <c r="I90" s="10">
        <v>40</v>
      </c>
      <c r="J90" s="555"/>
      <c r="K90" s="11">
        <v>41730</v>
      </c>
      <c r="L90" s="10" t="s">
        <v>218</v>
      </c>
      <c r="M90" s="444">
        <v>40</v>
      </c>
      <c r="N90" s="20">
        <f t="shared" si="1"/>
        <v>0</v>
      </c>
      <c r="O90" s="279"/>
      <c r="P90" s="279"/>
      <c r="Q90" s="668"/>
      <c r="R90" s="12"/>
      <c r="S90" s="670"/>
      <c r="T90" s="557"/>
      <c r="U90" s="10"/>
      <c r="V90" s="65"/>
      <c r="W90" s="65"/>
      <c r="X90" s="65"/>
    </row>
    <row r="91" spans="1:24" s="13" customFormat="1" ht="30" x14ac:dyDescent="0.25">
      <c r="A91" s="10"/>
      <c r="B91" s="549"/>
      <c r="C91" s="549"/>
      <c r="D91" s="549"/>
      <c r="E91" s="549"/>
      <c r="F91" s="588"/>
      <c r="G91" s="577"/>
      <c r="H91" s="24" t="s">
        <v>294</v>
      </c>
      <c r="I91" s="10">
        <v>75</v>
      </c>
      <c r="J91" s="555"/>
      <c r="K91" s="11">
        <v>41786</v>
      </c>
      <c r="L91" s="10" t="s">
        <v>296</v>
      </c>
      <c r="M91" s="444">
        <v>75</v>
      </c>
      <c r="N91" s="20">
        <f t="shared" si="1"/>
        <v>0</v>
      </c>
      <c r="O91" s="279"/>
      <c r="P91" s="279"/>
      <c r="Q91" s="668"/>
      <c r="R91" s="12"/>
      <c r="S91" s="670"/>
      <c r="T91" s="557"/>
      <c r="U91" s="10"/>
      <c r="V91" s="65"/>
      <c r="W91" s="65"/>
      <c r="X91" s="65"/>
    </row>
    <row r="92" spans="1:24" s="13" customFormat="1" ht="30" x14ac:dyDescent="0.25">
      <c r="A92" s="10"/>
      <c r="B92" s="549"/>
      <c r="C92" s="549"/>
      <c r="D92" s="549"/>
      <c r="E92" s="549"/>
      <c r="F92" s="588"/>
      <c r="G92" s="577"/>
      <c r="H92" s="315" t="s">
        <v>451</v>
      </c>
      <c r="I92" s="316">
        <v>112</v>
      </c>
      <c r="J92" s="555"/>
      <c r="K92" s="318" t="s">
        <v>473</v>
      </c>
      <c r="L92" s="316" t="s">
        <v>474</v>
      </c>
      <c r="M92" s="449">
        <v>112</v>
      </c>
      <c r="N92" s="317">
        <f t="shared" si="1"/>
        <v>0</v>
      </c>
      <c r="O92" s="279"/>
      <c r="P92" s="279"/>
      <c r="Q92" s="668"/>
      <c r="R92" s="12"/>
      <c r="S92" s="670"/>
      <c r="T92" s="557"/>
      <c r="U92" s="10"/>
      <c r="V92" s="65"/>
      <c r="W92" s="65"/>
      <c r="X92" s="65"/>
    </row>
    <row r="93" spans="1:24" s="13" customFormat="1" ht="30" x14ac:dyDescent="0.25">
      <c r="A93" s="10"/>
      <c r="B93" s="549"/>
      <c r="C93" s="549"/>
      <c r="D93" s="549"/>
      <c r="E93" s="549"/>
      <c r="F93" s="588"/>
      <c r="G93" s="577"/>
      <c r="H93" s="24" t="s">
        <v>502</v>
      </c>
      <c r="I93" s="10">
        <v>473.5</v>
      </c>
      <c r="J93" s="555"/>
      <c r="K93" s="11" t="s">
        <v>487</v>
      </c>
      <c r="L93" s="10" t="s">
        <v>503</v>
      </c>
      <c r="M93" s="444">
        <v>167</v>
      </c>
      <c r="N93" s="319">
        <f t="shared" si="1"/>
        <v>306.5</v>
      </c>
      <c r="O93" s="279"/>
      <c r="P93" s="279"/>
      <c r="Q93" s="668"/>
      <c r="R93" s="12"/>
      <c r="S93" s="670"/>
      <c r="T93" s="557"/>
      <c r="U93" s="10"/>
      <c r="V93" s="65"/>
      <c r="W93" s="65"/>
      <c r="X93" s="65"/>
    </row>
    <row r="94" spans="1:24" s="13" customFormat="1" x14ac:dyDescent="0.25">
      <c r="A94" s="10"/>
      <c r="B94" s="549"/>
      <c r="C94" s="549"/>
      <c r="D94" s="549"/>
      <c r="E94" s="549"/>
      <c r="F94" s="588"/>
      <c r="G94" s="577"/>
      <c r="H94" s="34"/>
      <c r="I94" s="34"/>
      <c r="J94" s="555"/>
      <c r="K94" s="34"/>
      <c r="L94" s="34"/>
      <c r="M94" s="450"/>
      <c r="N94" s="319">
        <f>I268-M268</f>
        <v>0</v>
      </c>
      <c r="O94" s="279"/>
      <c r="P94" s="279"/>
      <c r="Q94" s="668"/>
      <c r="R94" s="12"/>
      <c r="S94" s="670"/>
      <c r="T94" s="557"/>
      <c r="U94" s="10"/>
      <c r="V94" s="65"/>
      <c r="W94" s="65"/>
      <c r="X94" s="65"/>
    </row>
    <row r="95" spans="1:24" s="13" customFormat="1" x14ac:dyDescent="0.25">
      <c r="A95" s="10"/>
      <c r="B95" s="549"/>
      <c r="C95" s="549"/>
      <c r="D95" s="549"/>
      <c r="E95" s="549"/>
      <c r="F95" s="588"/>
      <c r="G95" s="577"/>
      <c r="H95" s="10"/>
      <c r="I95" s="10"/>
      <c r="J95" s="555"/>
      <c r="K95" s="10"/>
      <c r="L95" s="10"/>
      <c r="M95" s="444"/>
      <c r="N95" s="319">
        <f t="shared" ref="N95:N104" si="2">I95-M95</f>
        <v>0</v>
      </c>
      <c r="O95" s="279"/>
      <c r="P95" s="279"/>
      <c r="Q95" s="668"/>
      <c r="R95" s="12"/>
      <c r="S95" s="670"/>
      <c r="T95" s="557"/>
      <c r="U95" s="10"/>
      <c r="V95" s="65"/>
      <c r="W95" s="65"/>
      <c r="X95" s="65"/>
    </row>
    <row r="96" spans="1:24" s="13" customFormat="1" ht="15.75" thickBot="1" x14ac:dyDescent="0.3">
      <c r="A96" s="10"/>
      <c r="B96" s="549"/>
      <c r="C96" s="549"/>
      <c r="D96" s="549"/>
      <c r="E96" s="549"/>
      <c r="F96" s="588"/>
      <c r="G96" s="577"/>
      <c r="H96" s="10"/>
      <c r="I96" s="10"/>
      <c r="J96" s="555"/>
      <c r="K96" s="345"/>
      <c r="L96" s="345"/>
      <c r="M96" s="347"/>
      <c r="N96" s="319">
        <f t="shared" si="2"/>
        <v>0</v>
      </c>
      <c r="O96" s="279"/>
      <c r="P96" s="279"/>
      <c r="Q96" s="668"/>
      <c r="R96" s="12"/>
      <c r="S96" s="670"/>
      <c r="T96" s="557"/>
      <c r="U96" s="10"/>
      <c r="V96" s="65"/>
      <c r="W96" s="65"/>
      <c r="X96" s="65"/>
    </row>
    <row r="97" spans="1:24" s="13" customFormat="1" ht="18" x14ac:dyDescent="0.25">
      <c r="A97" s="10"/>
      <c r="B97" s="549"/>
      <c r="C97" s="549"/>
      <c r="D97" s="549"/>
      <c r="E97" s="549"/>
      <c r="F97" s="588"/>
      <c r="G97" s="577"/>
      <c r="H97" s="314"/>
      <c r="I97" s="314"/>
      <c r="J97" s="604"/>
      <c r="K97" s="368"/>
      <c r="L97" s="369"/>
      <c r="M97" s="370"/>
      <c r="N97" s="349">
        <f t="shared" si="2"/>
        <v>0</v>
      </c>
      <c r="O97" s="279"/>
      <c r="P97" s="279"/>
      <c r="Q97" s="668"/>
      <c r="R97" s="12"/>
      <c r="S97" s="670"/>
      <c r="T97" s="557"/>
      <c r="U97" s="10"/>
      <c r="V97" s="65"/>
      <c r="W97" s="65"/>
      <c r="X97" s="65"/>
    </row>
    <row r="98" spans="1:24" s="13" customFormat="1" ht="18.75" thickBot="1" x14ac:dyDescent="0.3">
      <c r="A98" s="10"/>
      <c r="B98" s="549"/>
      <c r="C98" s="550"/>
      <c r="D98" s="550"/>
      <c r="E98" s="550"/>
      <c r="F98" s="644"/>
      <c r="G98" s="578"/>
      <c r="H98" s="272"/>
      <c r="I98" s="272">
        <f>SUM(I88:I97)</f>
        <v>1200</v>
      </c>
      <c r="J98" s="367"/>
      <c r="K98" s="371"/>
      <c r="L98" s="372"/>
      <c r="M98" s="373">
        <f>SUM(M88:M97)</f>
        <v>893.5</v>
      </c>
      <c r="N98" s="447">
        <f t="shared" si="2"/>
        <v>306.5</v>
      </c>
      <c r="O98" s="280"/>
      <c r="P98" s="280"/>
      <c r="Q98" s="669"/>
      <c r="R98" s="12"/>
      <c r="S98" s="545"/>
      <c r="T98" s="547"/>
      <c r="U98" s="10"/>
      <c r="V98" s="65"/>
      <c r="W98" s="65"/>
      <c r="X98" s="65"/>
    </row>
    <row r="99" spans="1:24" s="13" customFormat="1" ht="36" x14ac:dyDescent="0.25">
      <c r="A99" s="10"/>
      <c r="B99" s="549"/>
      <c r="C99" s="632" t="s">
        <v>52</v>
      </c>
      <c r="D99" s="632">
        <v>236096675</v>
      </c>
      <c r="E99" s="632" t="s">
        <v>48</v>
      </c>
      <c r="F99" s="632" t="s">
        <v>53</v>
      </c>
      <c r="G99" s="648">
        <v>2000</v>
      </c>
      <c r="H99" s="132" t="s">
        <v>106</v>
      </c>
      <c r="I99" s="58">
        <v>428</v>
      </c>
      <c r="J99" s="645">
        <f>G99-I110:I110</f>
        <v>0</v>
      </c>
      <c r="K99" s="420">
        <v>41681</v>
      </c>
      <c r="L99" s="426" t="s">
        <v>137</v>
      </c>
      <c r="M99" s="424">
        <v>428</v>
      </c>
      <c r="N99" s="421">
        <f t="shared" si="2"/>
        <v>0</v>
      </c>
      <c r="O99" s="422"/>
      <c r="P99" s="422"/>
      <c r="Q99" s="659">
        <v>42004</v>
      </c>
      <c r="R99" s="640" t="s">
        <v>670</v>
      </c>
      <c r="S99" s="662">
        <v>50110000</v>
      </c>
      <c r="T99" s="652" t="s">
        <v>76</v>
      </c>
      <c r="U99" s="58"/>
      <c r="V99" s="65"/>
      <c r="W99" s="65"/>
      <c r="X99" s="65"/>
    </row>
    <row r="100" spans="1:24" s="13" customFormat="1" ht="36" x14ac:dyDescent="0.25">
      <c r="A100" s="10"/>
      <c r="B100" s="549"/>
      <c r="C100" s="633"/>
      <c r="D100" s="633"/>
      <c r="E100" s="633"/>
      <c r="F100" s="633"/>
      <c r="G100" s="649"/>
      <c r="H100" s="132" t="s">
        <v>162</v>
      </c>
      <c r="I100" s="58">
        <v>230</v>
      </c>
      <c r="J100" s="646"/>
      <c r="K100" s="59">
        <v>41708</v>
      </c>
      <c r="L100" s="58" t="s">
        <v>163</v>
      </c>
      <c r="M100" s="421">
        <v>230</v>
      </c>
      <c r="N100" s="421">
        <f t="shared" si="2"/>
        <v>0</v>
      </c>
      <c r="O100" s="423"/>
      <c r="P100" s="423"/>
      <c r="Q100" s="660"/>
      <c r="R100" s="641"/>
      <c r="S100" s="663"/>
      <c r="T100" s="653"/>
      <c r="U100" s="58"/>
      <c r="V100" s="65"/>
      <c r="W100" s="65"/>
      <c r="X100" s="65"/>
    </row>
    <row r="101" spans="1:24" s="13" customFormat="1" ht="36" x14ac:dyDescent="0.25">
      <c r="A101" s="10"/>
      <c r="B101" s="549"/>
      <c r="C101" s="633"/>
      <c r="D101" s="633"/>
      <c r="E101" s="633"/>
      <c r="F101" s="633"/>
      <c r="G101" s="649"/>
      <c r="H101" s="132" t="s">
        <v>205</v>
      </c>
      <c r="I101" s="58">
        <v>96</v>
      </c>
      <c r="J101" s="646"/>
      <c r="K101" s="59">
        <v>41726</v>
      </c>
      <c r="L101" s="58" t="s">
        <v>204</v>
      </c>
      <c r="M101" s="421">
        <v>96</v>
      </c>
      <c r="N101" s="421">
        <f t="shared" si="2"/>
        <v>0</v>
      </c>
      <c r="O101" s="423"/>
      <c r="P101" s="423"/>
      <c r="Q101" s="660"/>
      <c r="R101" s="641"/>
      <c r="S101" s="663"/>
      <c r="T101" s="653"/>
      <c r="U101" s="58"/>
      <c r="V101" s="65"/>
      <c r="W101" s="65"/>
      <c r="X101" s="65"/>
    </row>
    <row r="102" spans="1:24" s="13" customFormat="1" ht="36" x14ac:dyDescent="0.25">
      <c r="A102" s="10"/>
      <c r="B102" s="549"/>
      <c r="C102" s="633"/>
      <c r="D102" s="633"/>
      <c r="E102" s="633"/>
      <c r="F102" s="633"/>
      <c r="G102" s="649"/>
      <c r="H102" s="132" t="s">
        <v>272</v>
      </c>
      <c r="I102" s="58">
        <v>230</v>
      </c>
      <c r="J102" s="646"/>
      <c r="K102" s="59">
        <v>41764</v>
      </c>
      <c r="L102" s="58" t="s">
        <v>273</v>
      </c>
      <c r="M102" s="421">
        <v>230</v>
      </c>
      <c r="N102" s="421">
        <f t="shared" si="2"/>
        <v>0</v>
      </c>
      <c r="O102" s="423"/>
      <c r="P102" s="423"/>
      <c r="Q102" s="660"/>
      <c r="R102" s="641"/>
      <c r="S102" s="663"/>
      <c r="T102" s="653"/>
      <c r="U102" s="58"/>
      <c r="V102" s="65"/>
      <c r="W102" s="65"/>
      <c r="X102" s="65"/>
    </row>
    <row r="103" spans="1:24" s="13" customFormat="1" ht="36" x14ac:dyDescent="0.25">
      <c r="A103" s="10"/>
      <c r="B103" s="549"/>
      <c r="C103" s="633"/>
      <c r="D103" s="633"/>
      <c r="E103" s="633"/>
      <c r="F103" s="633"/>
      <c r="G103" s="649"/>
      <c r="H103" s="132" t="s">
        <v>292</v>
      </c>
      <c r="I103" s="58">
        <v>168</v>
      </c>
      <c r="J103" s="646"/>
      <c r="K103" s="59">
        <v>41778</v>
      </c>
      <c r="L103" s="58" t="s">
        <v>293</v>
      </c>
      <c r="M103" s="421">
        <v>168</v>
      </c>
      <c r="N103" s="421">
        <f t="shared" si="2"/>
        <v>0</v>
      </c>
      <c r="O103" s="423"/>
      <c r="P103" s="423"/>
      <c r="Q103" s="660"/>
      <c r="R103" s="641"/>
      <c r="S103" s="663"/>
      <c r="T103" s="653"/>
      <c r="U103" s="58"/>
      <c r="V103" s="65"/>
      <c r="W103" s="65"/>
      <c r="X103" s="65"/>
    </row>
    <row r="104" spans="1:24" s="13" customFormat="1" ht="30" x14ac:dyDescent="0.25">
      <c r="A104" s="10"/>
      <c r="B104" s="549"/>
      <c r="C104" s="633"/>
      <c r="D104" s="633"/>
      <c r="E104" s="633"/>
      <c r="F104" s="633"/>
      <c r="G104" s="649"/>
      <c r="H104" s="56" t="s">
        <v>492</v>
      </c>
      <c r="I104" s="58">
        <v>198</v>
      </c>
      <c r="J104" s="646"/>
      <c r="K104" s="58" t="s">
        <v>479</v>
      </c>
      <c r="L104" s="58" t="s">
        <v>494</v>
      </c>
      <c r="M104" s="421">
        <v>198</v>
      </c>
      <c r="N104" s="421">
        <f t="shared" si="2"/>
        <v>0</v>
      </c>
      <c r="O104" s="423"/>
      <c r="P104" s="423"/>
      <c r="Q104" s="660"/>
      <c r="R104" s="641"/>
      <c r="S104" s="663"/>
      <c r="T104" s="653"/>
      <c r="U104" s="58"/>
      <c r="V104" s="65"/>
      <c r="W104" s="65"/>
      <c r="X104" s="65"/>
    </row>
    <row r="105" spans="1:24" s="13" customFormat="1" ht="30" customHeight="1" x14ac:dyDescent="0.25">
      <c r="A105" s="10"/>
      <c r="B105" s="549"/>
      <c r="C105" s="633"/>
      <c r="D105" s="633"/>
      <c r="E105" s="633"/>
      <c r="F105" s="633"/>
      <c r="G105" s="649"/>
      <c r="H105" s="632" t="s">
        <v>493</v>
      </c>
      <c r="I105" s="652">
        <v>650</v>
      </c>
      <c r="J105" s="646"/>
      <c r="K105" s="58" t="s">
        <v>495</v>
      </c>
      <c r="L105" s="58" t="s">
        <v>496</v>
      </c>
      <c r="M105" s="421">
        <v>131</v>
      </c>
      <c r="N105" s="645">
        <f>I105-M105-M106-M107-M108</f>
        <v>43</v>
      </c>
      <c r="O105" s="423"/>
      <c r="P105" s="423"/>
      <c r="Q105" s="660"/>
      <c r="R105" s="641"/>
      <c r="S105" s="663"/>
      <c r="T105" s="653"/>
      <c r="U105" s="58"/>
      <c r="V105" s="65"/>
      <c r="W105" s="65"/>
      <c r="X105" s="65"/>
    </row>
    <row r="106" spans="1:24" s="13" customFormat="1" x14ac:dyDescent="0.25">
      <c r="A106" s="10"/>
      <c r="B106" s="549"/>
      <c r="C106" s="633"/>
      <c r="D106" s="633"/>
      <c r="E106" s="633"/>
      <c r="F106" s="633"/>
      <c r="G106" s="649"/>
      <c r="H106" s="633"/>
      <c r="I106" s="653"/>
      <c r="J106" s="646"/>
      <c r="K106" s="58" t="s">
        <v>553</v>
      </c>
      <c r="L106" s="58" t="s">
        <v>554</v>
      </c>
      <c r="M106" s="421">
        <v>198</v>
      </c>
      <c r="N106" s="646"/>
      <c r="O106" s="423"/>
      <c r="P106" s="423"/>
      <c r="Q106" s="660"/>
      <c r="R106" s="641"/>
      <c r="S106" s="663"/>
      <c r="T106" s="653"/>
      <c r="U106" s="58"/>
      <c r="V106" s="65"/>
      <c r="W106" s="65"/>
      <c r="X106" s="65"/>
    </row>
    <row r="107" spans="1:24" s="13" customFormat="1" x14ac:dyDescent="0.25">
      <c r="A107" s="10"/>
      <c r="B107" s="549"/>
      <c r="C107" s="633"/>
      <c r="D107" s="633"/>
      <c r="E107" s="633"/>
      <c r="F107" s="633"/>
      <c r="G107" s="649"/>
      <c r="H107" s="634"/>
      <c r="I107" s="654"/>
      <c r="J107" s="646"/>
      <c r="K107" s="58" t="s">
        <v>555</v>
      </c>
      <c r="L107" s="58" t="s">
        <v>556</v>
      </c>
      <c r="M107" s="421">
        <v>230</v>
      </c>
      <c r="N107" s="646"/>
      <c r="O107" s="423"/>
      <c r="P107" s="423"/>
      <c r="Q107" s="660"/>
      <c r="R107" s="641"/>
      <c r="S107" s="663"/>
      <c r="T107" s="653"/>
      <c r="U107" s="58"/>
      <c r="V107" s="65"/>
      <c r="W107" s="65"/>
      <c r="X107" s="65"/>
    </row>
    <row r="108" spans="1:24" s="13" customFormat="1" x14ac:dyDescent="0.25">
      <c r="A108" s="10"/>
      <c r="B108" s="549"/>
      <c r="C108" s="633"/>
      <c r="D108" s="633"/>
      <c r="E108" s="633"/>
      <c r="F108" s="633"/>
      <c r="G108" s="649"/>
      <c r="H108" s="58"/>
      <c r="I108" s="58"/>
      <c r="J108" s="646"/>
      <c r="K108" s="58" t="s">
        <v>662</v>
      </c>
      <c r="L108" s="58" t="s">
        <v>669</v>
      </c>
      <c r="M108" s="421">
        <v>48</v>
      </c>
      <c r="N108" s="647"/>
      <c r="O108" s="423"/>
      <c r="P108" s="423"/>
      <c r="Q108" s="660"/>
      <c r="R108" s="641"/>
      <c r="S108" s="663"/>
      <c r="T108" s="653"/>
      <c r="U108" s="58"/>
      <c r="V108" s="65"/>
      <c r="W108" s="65"/>
      <c r="X108" s="65"/>
    </row>
    <row r="109" spans="1:24" s="13" customFormat="1" ht="15.75" thickBot="1" x14ac:dyDescent="0.3">
      <c r="A109" s="10"/>
      <c r="B109" s="549"/>
      <c r="C109" s="633"/>
      <c r="D109" s="633"/>
      <c r="E109" s="633"/>
      <c r="F109" s="633"/>
      <c r="G109" s="649"/>
      <c r="H109" s="425"/>
      <c r="I109" s="425"/>
      <c r="J109" s="646"/>
      <c r="K109" s="425"/>
      <c r="L109" s="425"/>
      <c r="M109" s="422"/>
      <c r="N109" s="421">
        <f>I109-M109</f>
        <v>0</v>
      </c>
      <c r="O109" s="423"/>
      <c r="P109" s="423"/>
      <c r="Q109" s="660"/>
      <c r="R109" s="641"/>
      <c r="S109" s="663"/>
      <c r="T109" s="653"/>
      <c r="U109" s="58"/>
      <c r="V109" s="65"/>
      <c r="W109" s="65"/>
      <c r="X109" s="65"/>
    </row>
    <row r="110" spans="1:24" s="13" customFormat="1" ht="18.75" thickBot="1" x14ac:dyDescent="0.3">
      <c r="A110" s="10">
        <v>8</v>
      </c>
      <c r="B110" s="550"/>
      <c r="C110" s="634"/>
      <c r="D110" s="634"/>
      <c r="E110" s="634"/>
      <c r="F110" s="634"/>
      <c r="G110" s="650"/>
      <c r="H110" s="428"/>
      <c r="I110" s="429">
        <f>SUM(I99:I109)</f>
        <v>2000</v>
      </c>
      <c r="J110" s="684"/>
      <c r="K110" s="430"/>
      <c r="L110" s="431"/>
      <c r="M110" s="432">
        <f>SUM(M99:M109)</f>
        <v>1957</v>
      </c>
      <c r="N110" s="433">
        <f>I110-M110</f>
        <v>43</v>
      </c>
      <c r="O110" s="424"/>
      <c r="P110" s="424"/>
      <c r="Q110" s="661"/>
      <c r="R110" s="642"/>
      <c r="S110" s="664"/>
      <c r="T110" s="654"/>
      <c r="U110" s="58"/>
      <c r="V110" s="65"/>
      <c r="W110" s="65"/>
      <c r="X110" s="65"/>
    </row>
    <row r="111" spans="1:24" s="13" customFormat="1" ht="42.75" customHeight="1" x14ac:dyDescent="0.25">
      <c r="A111" s="10">
        <v>9</v>
      </c>
      <c r="B111" s="548" t="s">
        <v>97</v>
      </c>
      <c r="C111" s="548" t="s">
        <v>23</v>
      </c>
      <c r="D111" s="548">
        <v>211380833</v>
      </c>
      <c r="E111" s="548" t="s">
        <v>61</v>
      </c>
      <c r="F111" s="643" t="s">
        <v>60</v>
      </c>
      <c r="G111" s="576">
        <v>3885</v>
      </c>
      <c r="H111" s="585" t="s">
        <v>164</v>
      </c>
      <c r="I111" s="690">
        <v>450</v>
      </c>
      <c r="J111" s="554">
        <f>G111-I111</f>
        <v>3435</v>
      </c>
      <c r="K111" s="351">
        <v>41708</v>
      </c>
      <c r="L111" s="343" t="s">
        <v>165</v>
      </c>
      <c r="M111" s="448">
        <v>80.03</v>
      </c>
      <c r="N111" s="554">
        <f>I111-M111-M112-M113-M114-M115</f>
        <v>0</v>
      </c>
      <c r="O111" s="285"/>
      <c r="P111" s="285"/>
      <c r="Q111" s="667">
        <v>42004</v>
      </c>
      <c r="R111" s="12"/>
      <c r="S111" s="544">
        <v>64211200</v>
      </c>
      <c r="T111" s="546" t="s">
        <v>75</v>
      </c>
      <c r="U111" s="10"/>
      <c r="V111" s="65"/>
      <c r="W111" s="65"/>
      <c r="X111" s="65"/>
    </row>
    <row r="112" spans="1:24" s="13" customFormat="1" ht="30" x14ac:dyDescent="0.25">
      <c r="A112" s="48"/>
      <c r="B112" s="549"/>
      <c r="C112" s="549"/>
      <c r="D112" s="549"/>
      <c r="E112" s="549"/>
      <c r="F112" s="588"/>
      <c r="G112" s="577"/>
      <c r="H112" s="549"/>
      <c r="I112" s="557"/>
      <c r="J112" s="555"/>
      <c r="K112" s="11">
        <v>41733</v>
      </c>
      <c r="L112" s="137" t="s">
        <v>226</v>
      </c>
      <c r="M112" s="444">
        <v>85.24</v>
      </c>
      <c r="N112" s="555"/>
      <c r="O112" s="279"/>
      <c r="P112" s="279"/>
      <c r="Q112" s="668"/>
      <c r="R112" s="12"/>
      <c r="S112" s="670"/>
      <c r="T112" s="557"/>
      <c r="U112" s="10"/>
      <c r="V112" s="65"/>
      <c r="W112" s="65"/>
      <c r="X112" s="65"/>
    </row>
    <row r="113" spans="1:24" s="13" customFormat="1" x14ac:dyDescent="0.25">
      <c r="A113" s="48"/>
      <c r="B113" s="549"/>
      <c r="C113" s="549"/>
      <c r="D113" s="549"/>
      <c r="E113" s="549"/>
      <c r="F113" s="588"/>
      <c r="G113" s="577"/>
      <c r="H113" s="549"/>
      <c r="I113" s="557"/>
      <c r="J113" s="555"/>
      <c r="K113" s="10" t="s">
        <v>337</v>
      </c>
      <c r="L113" s="10" t="s">
        <v>275</v>
      </c>
      <c r="M113" s="444">
        <v>99.85</v>
      </c>
      <c r="N113" s="555"/>
      <c r="O113" s="279"/>
      <c r="P113" s="279"/>
      <c r="Q113" s="668"/>
      <c r="R113" s="12"/>
      <c r="S113" s="670"/>
      <c r="T113" s="557"/>
      <c r="U113" s="10"/>
      <c r="V113" s="65"/>
      <c r="W113" s="65"/>
      <c r="X113" s="65"/>
    </row>
    <row r="114" spans="1:24" s="13" customFormat="1" x14ac:dyDescent="0.25">
      <c r="A114" s="48"/>
      <c r="B114" s="549"/>
      <c r="C114" s="549"/>
      <c r="D114" s="549"/>
      <c r="E114" s="549"/>
      <c r="F114" s="588"/>
      <c r="G114" s="577"/>
      <c r="H114" s="549"/>
      <c r="I114" s="557"/>
      <c r="J114" s="555"/>
      <c r="K114" s="10" t="s">
        <v>326</v>
      </c>
      <c r="L114" s="10" t="s">
        <v>338</v>
      </c>
      <c r="M114" s="444">
        <v>133.81</v>
      </c>
      <c r="N114" s="555"/>
      <c r="O114" s="279"/>
      <c r="P114" s="279"/>
      <c r="Q114" s="668"/>
      <c r="R114" s="12"/>
      <c r="S114" s="670"/>
      <c r="T114" s="557"/>
      <c r="U114" s="10"/>
      <c r="V114" s="65"/>
      <c r="W114" s="65"/>
      <c r="X114" s="65"/>
    </row>
    <row r="115" spans="1:24" s="13" customFormat="1" x14ac:dyDescent="0.25">
      <c r="A115" s="48"/>
      <c r="B115" s="549"/>
      <c r="C115" s="549"/>
      <c r="D115" s="549"/>
      <c r="E115" s="549"/>
      <c r="F115" s="588"/>
      <c r="G115" s="577"/>
      <c r="H115" s="550"/>
      <c r="I115" s="547"/>
      <c r="J115" s="555"/>
      <c r="K115" s="10" t="s">
        <v>415</v>
      </c>
      <c r="L115" s="10" t="s">
        <v>435</v>
      </c>
      <c r="M115" s="444">
        <v>51.07</v>
      </c>
      <c r="N115" s="556"/>
      <c r="O115" s="279"/>
      <c r="P115" s="279"/>
      <c r="Q115" s="668"/>
      <c r="R115" s="12"/>
      <c r="S115" s="670"/>
      <c r="T115" s="557"/>
      <c r="U115" s="10"/>
      <c r="V115" s="65"/>
      <c r="W115" s="65"/>
      <c r="X115" s="65"/>
    </row>
    <row r="116" spans="1:24" s="13" customFormat="1" x14ac:dyDescent="0.25">
      <c r="A116" s="48"/>
      <c r="B116" s="549"/>
      <c r="C116" s="549"/>
      <c r="D116" s="549"/>
      <c r="E116" s="549"/>
      <c r="F116" s="588"/>
      <c r="G116" s="577"/>
      <c r="H116" s="548" t="s">
        <v>434</v>
      </c>
      <c r="I116" s="546">
        <v>450</v>
      </c>
      <c r="J116" s="555"/>
      <c r="K116" s="10" t="s">
        <v>415</v>
      </c>
      <c r="L116" s="10" t="s">
        <v>436</v>
      </c>
      <c r="M116" s="444">
        <v>62.45</v>
      </c>
      <c r="N116" s="651">
        <f>I116-M116-M117-M118-M119</f>
        <v>0</v>
      </c>
      <c r="O116" s="279"/>
      <c r="P116" s="279"/>
      <c r="Q116" s="668"/>
      <c r="R116" s="12"/>
      <c r="S116" s="670"/>
      <c r="T116" s="557"/>
      <c r="U116" s="10"/>
      <c r="V116" s="65"/>
      <c r="W116" s="65"/>
      <c r="X116" s="65"/>
    </row>
    <row r="117" spans="1:24" s="13" customFormat="1" x14ac:dyDescent="0.25">
      <c r="A117" s="48"/>
      <c r="B117" s="549"/>
      <c r="C117" s="549"/>
      <c r="D117" s="549"/>
      <c r="E117" s="549"/>
      <c r="F117" s="588"/>
      <c r="G117" s="577"/>
      <c r="H117" s="549"/>
      <c r="I117" s="557"/>
      <c r="J117" s="555"/>
      <c r="K117" s="10" t="s">
        <v>487</v>
      </c>
      <c r="L117" s="10" t="s">
        <v>557</v>
      </c>
      <c r="M117" s="444">
        <v>132.32</v>
      </c>
      <c r="N117" s="651"/>
      <c r="O117" s="279"/>
      <c r="P117" s="279"/>
      <c r="Q117" s="668"/>
      <c r="R117" s="12"/>
      <c r="S117" s="670"/>
      <c r="T117" s="557"/>
      <c r="U117" s="10"/>
      <c r="V117" s="65"/>
      <c r="W117" s="65"/>
      <c r="X117" s="65"/>
    </row>
    <row r="118" spans="1:24" s="13" customFormat="1" x14ac:dyDescent="0.25">
      <c r="A118" s="48"/>
      <c r="B118" s="549"/>
      <c r="C118" s="549"/>
      <c r="D118" s="549"/>
      <c r="E118" s="549"/>
      <c r="F118" s="588"/>
      <c r="G118" s="577"/>
      <c r="H118" s="549"/>
      <c r="I118" s="557"/>
      <c r="J118" s="555"/>
      <c r="K118" s="10" t="s">
        <v>515</v>
      </c>
      <c r="L118" s="10" t="s">
        <v>558</v>
      </c>
      <c r="M118" s="444">
        <v>108.62</v>
      </c>
      <c r="N118" s="651"/>
      <c r="O118" s="279"/>
      <c r="P118" s="279"/>
      <c r="Q118" s="668"/>
      <c r="R118" s="12"/>
      <c r="S118" s="670"/>
      <c r="T118" s="557"/>
      <c r="U118" s="10"/>
      <c r="V118" s="65"/>
      <c r="W118" s="65"/>
      <c r="X118" s="65"/>
    </row>
    <row r="119" spans="1:24" s="13" customFormat="1" x14ac:dyDescent="0.25">
      <c r="A119" s="48"/>
      <c r="B119" s="549"/>
      <c r="C119" s="549"/>
      <c r="D119" s="549"/>
      <c r="E119" s="549"/>
      <c r="F119" s="588"/>
      <c r="G119" s="577"/>
      <c r="H119" s="549"/>
      <c r="I119" s="557"/>
      <c r="J119" s="555"/>
      <c r="K119" s="10" t="s">
        <v>629</v>
      </c>
      <c r="L119" s="10" t="s">
        <v>630</v>
      </c>
      <c r="M119" s="444">
        <v>146.61000000000001</v>
      </c>
      <c r="N119" s="651"/>
      <c r="O119" s="279"/>
      <c r="P119" s="279"/>
      <c r="Q119" s="668"/>
      <c r="R119" s="12"/>
      <c r="S119" s="670"/>
      <c r="T119" s="557"/>
      <c r="U119" s="10"/>
      <c r="V119" s="65"/>
      <c r="W119" s="65"/>
      <c r="X119" s="65"/>
    </row>
    <row r="120" spans="1:24" s="13" customFormat="1" x14ac:dyDescent="0.25">
      <c r="A120" s="48"/>
      <c r="B120" s="549"/>
      <c r="C120" s="549"/>
      <c r="D120" s="549"/>
      <c r="E120" s="549"/>
      <c r="F120" s="588"/>
      <c r="G120" s="577"/>
      <c r="H120" s="550"/>
      <c r="I120" s="547"/>
      <c r="J120" s="555"/>
      <c r="K120" s="10" t="s">
        <v>629</v>
      </c>
      <c r="L120" s="10" t="s">
        <v>631</v>
      </c>
      <c r="M120" s="444">
        <v>0.28999999999999998</v>
      </c>
      <c r="N120" s="328"/>
      <c r="O120" s="279"/>
      <c r="P120" s="279"/>
      <c r="Q120" s="668"/>
      <c r="R120" s="12"/>
      <c r="S120" s="670"/>
      <c r="T120" s="557"/>
      <c r="U120" s="10"/>
      <c r="V120" s="65"/>
      <c r="W120" s="65"/>
      <c r="X120" s="65"/>
    </row>
    <row r="121" spans="1:24" s="13" customFormat="1" x14ac:dyDescent="0.25">
      <c r="A121" s="48"/>
      <c r="B121" s="549"/>
      <c r="C121" s="549"/>
      <c r="D121" s="549"/>
      <c r="E121" s="549"/>
      <c r="F121" s="588"/>
      <c r="G121" s="577"/>
      <c r="H121" s="548" t="s">
        <v>708</v>
      </c>
      <c r="I121" s="546">
        <v>540</v>
      </c>
      <c r="J121" s="555"/>
      <c r="K121" s="469" t="s">
        <v>682</v>
      </c>
      <c r="L121" s="10" t="s">
        <v>686</v>
      </c>
      <c r="M121" s="444">
        <v>111.43</v>
      </c>
      <c r="N121" s="554">
        <f t="shared" ref="N121:N127" si="3">I121-M121</f>
        <v>428.57</v>
      </c>
      <c r="O121" s="279"/>
      <c r="P121" s="279"/>
      <c r="Q121" s="668"/>
      <c r="R121" s="12"/>
      <c r="S121" s="670"/>
      <c r="T121" s="557"/>
      <c r="U121" s="10"/>
      <c r="V121" s="65"/>
      <c r="W121" s="65"/>
      <c r="X121" s="65"/>
    </row>
    <row r="122" spans="1:24" s="13" customFormat="1" x14ac:dyDescent="0.25">
      <c r="A122" s="48"/>
      <c r="B122" s="549"/>
      <c r="C122" s="549"/>
      <c r="D122" s="549"/>
      <c r="E122" s="549"/>
      <c r="F122" s="588"/>
      <c r="G122" s="577"/>
      <c r="H122" s="549"/>
      <c r="I122" s="557"/>
      <c r="J122" s="555"/>
      <c r="K122" s="474"/>
      <c r="L122" s="10"/>
      <c r="M122" s="444"/>
      <c r="N122" s="555"/>
      <c r="O122" s="279"/>
      <c r="P122" s="279"/>
      <c r="Q122" s="668"/>
      <c r="R122" s="12"/>
      <c r="S122" s="670"/>
      <c r="T122" s="557"/>
      <c r="U122" s="10"/>
      <c r="V122" s="65"/>
      <c r="W122" s="65"/>
      <c r="X122" s="65"/>
    </row>
    <row r="123" spans="1:24" s="13" customFormat="1" x14ac:dyDescent="0.25">
      <c r="A123" s="48"/>
      <c r="B123" s="549"/>
      <c r="C123" s="549"/>
      <c r="D123" s="549"/>
      <c r="E123" s="549"/>
      <c r="F123" s="588"/>
      <c r="G123" s="577"/>
      <c r="H123" s="549"/>
      <c r="I123" s="557"/>
      <c r="J123" s="555"/>
      <c r="K123" s="474"/>
      <c r="L123" s="10"/>
      <c r="M123" s="444"/>
      <c r="N123" s="555"/>
      <c r="O123" s="279"/>
      <c r="P123" s="279"/>
      <c r="Q123" s="668"/>
      <c r="R123" s="12"/>
      <c r="S123" s="670"/>
      <c r="T123" s="557"/>
      <c r="U123" s="10"/>
      <c r="V123" s="65"/>
      <c r="W123" s="65"/>
      <c r="X123" s="65"/>
    </row>
    <row r="124" spans="1:24" s="13" customFormat="1" x14ac:dyDescent="0.25">
      <c r="A124" s="48"/>
      <c r="B124" s="549"/>
      <c r="C124" s="549"/>
      <c r="D124" s="549"/>
      <c r="E124" s="549"/>
      <c r="F124" s="588"/>
      <c r="G124" s="577"/>
      <c r="H124" s="549"/>
      <c r="I124" s="557"/>
      <c r="J124" s="555"/>
      <c r="K124" s="474"/>
      <c r="L124" s="10"/>
      <c r="M124" s="444"/>
      <c r="N124" s="555"/>
      <c r="O124" s="279"/>
      <c r="P124" s="279"/>
      <c r="Q124" s="668"/>
      <c r="R124" s="12"/>
      <c r="S124" s="670"/>
      <c r="T124" s="557"/>
      <c r="U124" s="10"/>
      <c r="V124" s="65"/>
      <c r="W124" s="65"/>
      <c r="X124" s="65"/>
    </row>
    <row r="125" spans="1:24" s="13" customFormat="1" x14ac:dyDescent="0.25">
      <c r="A125" s="48"/>
      <c r="B125" s="549"/>
      <c r="C125" s="549"/>
      <c r="D125" s="549"/>
      <c r="E125" s="549"/>
      <c r="F125" s="588"/>
      <c r="G125" s="577"/>
      <c r="H125" s="550"/>
      <c r="I125" s="547"/>
      <c r="J125" s="555"/>
      <c r="K125" s="475"/>
      <c r="L125" s="10"/>
      <c r="M125" s="444"/>
      <c r="N125" s="556"/>
      <c r="O125" s="279"/>
      <c r="P125" s="279"/>
      <c r="Q125" s="668"/>
      <c r="R125" s="12"/>
      <c r="S125" s="670"/>
      <c r="T125" s="557"/>
      <c r="U125" s="10"/>
      <c r="V125" s="65"/>
      <c r="W125" s="65"/>
      <c r="X125" s="65"/>
    </row>
    <row r="126" spans="1:24" s="13" customFormat="1" x14ac:dyDescent="0.25">
      <c r="A126" s="48"/>
      <c r="B126" s="549"/>
      <c r="C126" s="549"/>
      <c r="D126" s="549"/>
      <c r="E126" s="549"/>
      <c r="F126" s="588"/>
      <c r="G126" s="577"/>
      <c r="H126" s="48"/>
      <c r="I126" s="48"/>
      <c r="J126" s="555"/>
      <c r="K126" s="10"/>
      <c r="L126" s="10"/>
      <c r="M126" s="20"/>
      <c r="N126" s="20"/>
      <c r="O126" s="279"/>
      <c r="P126" s="279"/>
      <c r="Q126" s="668"/>
      <c r="R126" s="12"/>
      <c r="S126" s="670"/>
      <c r="T126" s="557"/>
      <c r="U126" s="10"/>
      <c r="V126" s="65"/>
      <c r="W126" s="65"/>
      <c r="X126" s="65"/>
    </row>
    <row r="127" spans="1:24" s="13" customFormat="1" ht="15.75" thickBot="1" x14ac:dyDescent="0.3">
      <c r="A127" s="48"/>
      <c r="B127" s="550"/>
      <c r="C127" s="550"/>
      <c r="D127" s="550"/>
      <c r="E127" s="550"/>
      <c r="F127" s="644"/>
      <c r="G127" s="578"/>
      <c r="H127" s="48"/>
      <c r="I127" s="48"/>
      <c r="J127" s="556"/>
      <c r="K127" s="345"/>
      <c r="L127" s="345"/>
      <c r="M127" s="347"/>
      <c r="N127" s="20">
        <f t="shared" si="3"/>
        <v>0</v>
      </c>
      <c r="O127" s="279"/>
      <c r="P127" s="279"/>
      <c r="Q127" s="669"/>
      <c r="R127" s="12"/>
      <c r="S127" s="545"/>
      <c r="T127" s="547"/>
      <c r="U127" s="10"/>
      <c r="V127" s="65"/>
      <c r="W127" s="65"/>
      <c r="X127" s="65"/>
    </row>
    <row r="128" spans="1:24" s="13" customFormat="1" ht="18.75" thickBot="1" x14ac:dyDescent="0.3">
      <c r="A128" s="48"/>
      <c r="B128" s="49"/>
      <c r="C128" s="49"/>
      <c r="D128" s="49"/>
      <c r="E128" s="49"/>
      <c r="F128" s="49"/>
      <c r="G128" s="401"/>
      <c r="H128" s="48"/>
      <c r="I128" s="48"/>
      <c r="J128" s="378"/>
      <c r="K128" s="380"/>
      <c r="L128" s="381"/>
      <c r="M128" s="364">
        <f>SUM(M111:M127)</f>
        <v>1011.72</v>
      </c>
      <c r="N128" s="447">
        <f>G111-M128</f>
        <v>2873.2799999999997</v>
      </c>
      <c r="O128" s="285"/>
      <c r="P128" s="285"/>
      <c r="Q128" s="11"/>
      <c r="R128" s="12"/>
      <c r="S128" s="27"/>
      <c r="T128" s="35"/>
      <c r="U128" s="10"/>
      <c r="V128" s="65"/>
      <c r="W128" s="65"/>
      <c r="X128" s="65"/>
    </row>
    <row r="129" spans="1:24" s="13" customFormat="1" ht="37.5" customHeight="1" x14ac:dyDescent="0.25">
      <c r="A129" s="546">
        <v>10</v>
      </c>
      <c r="B129" s="548" t="s">
        <v>100</v>
      </c>
      <c r="C129" s="548" t="s">
        <v>62</v>
      </c>
      <c r="D129" s="548">
        <v>204490096</v>
      </c>
      <c r="E129" s="548" t="s">
        <v>63</v>
      </c>
      <c r="F129" s="643" t="s">
        <v>64</v>
      </c>
      <c r="G129" s="576">
        <v>17116</v>
      </c>
      <c r="H129" s="548" t="s">
        <v>108</v>
      </c>
      <c r="I129" s="546">
        <v>3112</v>
      </c>
      <c r="J129" s="554">
        <f>G129-I129</f>
        <v>14004</v>
      </c>
      <c r="K129" s="379">
        <v>41703</v>
      </c>
      <c r="L129" s="343" t="s">
        <v>267</v>
      </c>
      <c r="M129" s="451">
        <v>1556</v>
      </c>
      <c r="N129" s="554">
        <f>I129-M129-M130</f>
        <v>0</v>
      </c>
      <c r="O129" s="285"/>
      <c r="P129" s="285"/>
      <c r="Q129" s="11">
        <v>42004</v>
      </c>
      <c r="R129" s="12"/>
      <c r="S129" s="27">
        <v>90911200</v>
      </c>
      <c r="T129" s="35" t="s">
        <v>74</v>
      </c>
      <c r="U129" s="10"/>
      <c r="V129" s="65"/>
      <c r="W129" s="65"/>
      <c r="X129" s="65"/>
    </row>
    <row r="130" spans="1:24" s="13" customFormat="1" ht="36.75" customHeight="1" x14ac:dyDescent="0.25">
      <c r="A130" s="557"/>
      <c r="B130" s="549"/>
      <c r="C130" s="549"/>
      <c r="D130" s="549"/>
      <c r="E130" s="549"/>
      <c r="F130" s="588"/>
      <c r="G130" s="577"/>
      <c r="H130" s="550"/>
      <c r="I130" s="547"/>
      <c r="J130" s="555"/>
      <c r="K130" s="174">
        <v>41729</v>
      </c>
      <c r="L130" s="267" t="s">
        <v>268</v>
      </c>
      <c r="M130" s="444">
        <v>1556</v>
      </c>
      <c r="N130" s="556"/>
      <c r="O130" s="279"/>
      <c r="P130" s="279"/>
      <c r="Q130" s="11"/>
      <c r="R130" s="12"/>
      <c r="S130" s="27"/>
      <c r="T130" s="35"/>
      <c r="U130" s="10"/>
      <c r="V130" s="65"/>
      <c r="W130" s="65"/>
      <c r="X130" s="65"/>
    </row>
    <row r="131" spans="1:24" s="13" customFormat="1" ht="28.5" customHeight="1" x14ac:dyDescent="0.25">
      <c r="A131" s="557"/>
      <c r="B131" s="549"/>
      <c r="C131" s="549"/>
      <c r="D131" s="549"/>
      <c r="E131" s="549"/>
      <c r="F131" s="588"/>
      <c r="G131" s="577"/>
      <c r="H131" s="548" t="s">
        <v>266</v>
      </c>
      <c r="I131" s="546">
        <v>4668</v>
      </c>
      <c r="J131" s="555"/>
      <c r="K131" s="11">
        <v>41764</v>
      </c>
      <c r="L131" s="172" t="s">
        <v>269</v>
      </c>
      <c r="M131" s="444">
        <v>1556</v>
      </c>
      <c r="N131" s="554">
        <f>I131-M131-M132-M133</f>
        <v>0</v>
      </c>
      <c r="O131" s="279"/>
      <c r="P131" s="279"/>
      <c r="Q131" s="11"/>
      <c r="R131" s="12"/>
      <c r="S131" s="27"/>
      <c r="T131" s="35"/>
      <c r="U131" s="10"/>
      <c r="V131" s="65"/>
      <c r="W131" s="65"/>
      <c r="X131" s="65"/>
    </row>
    <row r="132" spans="1:24" s="13" customFormat="1" x14ac:dyDescent="0.25">
      <c r="A132" s="557"/>
      <c r="B132" s="549"/>
      <c r="C132" s="549"/>
      <c r="D132" s="549"/>
      <c r="E132" s="549"/>
      <c r="F132" s="588"/>
      <c r="G132" s="577"/>
      <c r="H132" s="549"/>
      <c r="I132" s="557"/>
      <c r="J132" s="555"/>
      <c r="K132" s="10" t="s">
        <v>305</v>
      </c>
      <c r="L132" s="10" t="s">
        <v>437</v>
      </c>
      <c r="M132" s="444">
        <v>1556</v>
      </c>
      <c r="N132" s="555"/>
      <c r="O132" s="279"/>
      <c r="P132" s="279"/>
      <c r="Q132" s="11"/>
      <c r="R132" s="173"/>
      <c r="S132" s="27"/>
      <c r="T132" s="35"/>
      <c r="U132" s="10"/>
      <c r="V132" s="65"/>
      <c r="W132" s="65"/>
      <c r="X132" s="65"/>
    </row>
    <row r="133" spans="1:24" s="13" customFormat="1" x14ac:dyDescent="0.25">
      <c r="A133" s="557"/>
      <c r="B133" s="549"/>
      <c r="C133" s="549"/>
      <c r="D133" s="549"/>
      <c r="E133" s="549"/>
      <c r="F133" s="588"/>
      <c r="G133" s="577"/>
      <c r="H133" s="550"/>
      <c r="I133" s="547"/>
      <c r="J133" s="555"/>
      <c r="K133" s="10" t="s">
        <v>392</v>
      </c>
      <c r="L133" s="10" t="s">
        <v>438</v>
      </c>
      <c r="M133" s="444">
        <v>1556</v>
      </c>
      <c r="N133" s="556"/>
      <c r="O133" s="279"/>
      <c r="P133" s="279"/>
      <c r="Q133" s="11"/>
      <c r="R133" s="174"/>
      <c r="S133" s="27"/>
      <c r="T133" s="35"/>
      <c r="U133" s="10"/>
      <c r="V133" s="65"/>
      <c r="W133" s="65"/>
      <c r="X133" s="65"/>
    </row>
    <row r="134" spans="1:24" s="13" customFormat="1" x14ac:dyDescent="0.25">
      <c r="A134" s="557"/>
      <c r="B134" s="549"/>
      <c r="C134" s="549"/>
      <c r="D134" s="549"/>
      <c r="E134" s="549"/>
      <c r="F134" s="588"/>
      <c r="G134" s="577"/>
      <c r="H134" s="548" t="s">
        <v>559</v>
      </c>
      <c r="I134" s="546">
        <v>4668</v>
      </c>
      <c r="J134" s="555"/>
      <c r="K134" s="10" t="s">
        <v>483</v>
      </c>
      <c r="L134" s="10" t="s">
        <v>562</v>
      </c>
      <c r="M134" s="444">
        <v>1556</v>
      </c>
      <c r="N134" s="554">
        <f>I134-M134-M135-M136</f>
        <v>0</v>
      </c>
      <c r="O134" s="279"/>
      <c r="P134" s="279"/>
      <c r="Q134" s="11"/>
      <c r="R134" s="11"/>
      <c r="S134" s="27"/>
      <c r="T134" s="35"/>
      <c r="U134" s="10"/>
      <c r="V134" s="65"/>
      <c r="W134" s="65"/>
      <c r="X134" s="65"/>
    </row>
    <row r="135" spans="1:24" s="13" customFormat="1" x14ac:dyDescent="0.25">
      <c r="A135" s="557"/>
      <c r="B135" s="549"/>
      <c r="C135" s="549"/>
      <c r="D135" s="549"/>
      <c r="E135" s="549"/>
      <c r="F135" s="588"/>
      <c r="G135" s="577"/>
      <c r="H135" s="549"/>
      <c r="I135" s="557"/>
      <c r="J135" s="555"/>
      <c r="K135" s="10" t="s">
        <v>560</v>
      </c>
      <c r="L135" s="10" t="s">
        <v>561</v>
      </c>
      <c r="M135" s="444">
        <v>1556</v>
      </c>
      <c r="N135" s="555"/>
      <c r="O135" s="279"/>
      <c r="P135" s="279"/>
      <c r="Q135" s="11"/>
      <c r="R135" s="12"/>
      <c r="S135" s="27"/>
      <c r="T135" s="35"/>
      <c r="U135" s="10"/>
      <c r="V135" s="65"/>
      <c r="W135" s="65"/>
      <c r="X135" s="65"/>
    </row>
    <row r="136" spans="1:24" s="13" customFormat="1" x14ac:dyDescent="0.25">
      <c r="A136" s="557"/>
      <c r="B136" s="549"/>
      <c r="C136" s="549"/>
      <c r="D136" s="549"/>
      <c r="E136" s="549"/>
      <c r="F136" s="588"/>
      <c r="G136" s="577"/>
      <c r="H136" s="550"/>
      <c r="I136" s="547"/>
      <c r="J136" s="555"/>
      <c r="K136" s="10" t="s">
        <v>621</v>
      </c>
      <c r="L136" s="10" t="s">
        <v>622</v>
      </c>
      <c r="M136" s="444">
        <v>1556</v>
      </c>
      <c r="N136" s="556"/>
      <c r="O136" s="279"/>
      <c r="P136" s="279"/>
      <c r="Q136" s="11"/>
      <c r="R136" s="12"/>
      <c r="S136" s="27"/>
      <c r="T136" s="35"/>
      <c r="U136" s="10"/>
      <c r="V136" s="65"/>
      <c r="W136" s="65"/>
      <c r="X136" s="65"/>
    </row>
    <row r="137" spans="1:24" s="13" customFormat="1" ht="30" x14ac:dyDescent="0.25">
      <c r="A137" s="557"/>
      <c r="B137" s="549"/>
      <c r="C137" s="549"/>
      <c r="D137" s="549"/>
      <c r="E137" s="549"/>
      <c r="F137" s="588"/>
      <c r="G137" s="577"/>
      <c r="H137" s="24" t="s">
        <v>689</v>
      </c>
      <c r="I137" s="546">
        <v>4668</v>
      </c>
      <c r="J137" s="555"/>
      <c r="K137" s="10" t="s">
        <v>687</v>
      </c>
      <c r="L137" s="10" t="s">
        <v>688</v>
      </c>
      <c r="M137" s="444">
        <v>1556</v>
      </c>
      <c r="N137" s="554">
        <f>I137-M137-M138-M139</f>
        <v>3112</v>
      </c>
      <c r="O137" s="279"/>
      <c r="P137" s="279"/>
      <c r="Q137" s="11"/>
      <c r="R137" s="12"/>
      <c r="S137" s="27"/>
      <c r="T137" s="35"/>
      <c r="U137" s="10"/>
      <c r="V137" s="65"/>
      <c r="W137" s="65"/>
      <c r="X137" s="65"/>
    </row>
    <row r="138" spans="1:24" s="13" customFormat="1" x14ac:dyDescent="0.25">
      <c r="A138" s="557"/>
      <c r="B138" s="549"/>
      <c r="C138" s="549"/>
      <c r="D138" s="549"/>
      <c r="E138" s="549"/>
      <c r="F138" s="588"/>
      <c r="G138" s="577"/>
      <c r="H138" s="10"/>
      <c r="I138" s="557"/>
      <c r="J138" s="555"/>
      <c r="K138" s="10"/>
      <c r="L138" s="10"/>
      <c r="M138" s="444"/>
      <c r="N138" s="555"/>
      <c r="O138" s="279"/>
      <c r="P138" s="279"/>
      <c r="Q138" s="11"/>
      <c r="R138" s="12"/>
      <c r="S138" s="27"/>
      <c r="T138" s="35"/>
      <c r="U138" s="10"/>
      <c r="V138" s="65"/>
      <c r="W138" s="65"/>
      <c r="X138" s="65"/>
    </row>
    <row r="139" spans="1:24" s="13" customFormat="1" x14ac:dyDescent="0.25">
      <c r="A139" s="557"/>
      <c r="B139" s="549"/>
      <c r="C139" s="549"/>
      <c r="D139" s="549"/>
      <c r="E139" s="549"/>
      <c r="F139" s="588"/>
      <c r="G139" s="577"/>
      <c r="H139" s="10"/>
      <c r="I139" s="547"/>
      <c r="J139" s="555"/>
      <c r="K139" s="10"/>
      <c r="L139" s="10"/>
      <c r="M139" s="444"/>
      <c r="N139" s="556"/>
      <c r="O139" s="279"/>
      <c r="P139" s="279"/>
      <c r="Q139" s="11"/>
      <c r="R139" s="12"/>
      <c r="S139" s="27"/>
      <c r="T139" s="35"/>
      <c r="U139" s="10"/>
      <c r="V139" s="65"/>
      <c r="W139" s="65"/>
      <c r="X139" s="65"/>
    </row>
    <row r="140" spans="1:24" s="13" customFormat="1" x14ac:dyDescent="0.25">
      <c r="A140" s="557"/>
      <c r="B140" s="549"/>
      <c r="C140" s="549"/>
      <c r="D140" s="549"/>
      <c r="E140" s="549"/>
      <c r="F140" s="588"/>
      <c r="G140" s="577"/>
      <c r="H140" s="10"/>
      <c r="I140" s="10"/>
      <c r="J140" s="555"/>
      <c r="K140" s="10"/>
      <c r="L140" s="10"/>
      <c r="M140" s="444"/>
      <c r="N140" s="20">
        <f t="shared" ref="N140:N150" si="4">I140-M140</f>
        <v>0</v>
      </c>
      <c r="O140" s="279"/>
      <c r="P140" s="279"/>
      <c r="Q140" s="11"/>
      <c r="R140" s="12"/>
      <c r="S140" s="27"/>
      <c r="T140" s="35"/>
      <c r="U140" s="10"/>
      <c r="V140" s="65"/>
      <c r="W140" s="65"/>
      <c r="X140" s="65"/>
    </row>
    <row r="141" spans="1:24" s="13" customFormat="1" x14ac:dyDescent="0.25">
      <c r="A141" s="557"/>
      <c r="B141" s="549"/>
      <c r="C141" s="549"/>
      <c r="D141" s="549"/>
      <c r="E141" s="549"/>
      <c r="F141" s="588"/>
      <c r="G141" s="577"/>
      <c r="H141" s="10"/>
      <c r="I141" s="10"/>
      <c r="J141" s="555"/>
      <c r="K141" s="10"/>
      <c r="L141" s="10"/>
      <c r="M141" s="444"/>
      <c r="N141" s="20">
        <f t="shared" si="4"/>
        <v>0</v>
      </c>
      <c r="O141" s="279"/>
      <c r="P141" s="279"/>
      <c r="Q141" s="11"/>
      <c r="R141" s="12"/>
      <c r="S141" s="27"/>
      <c r="T141" s="35"/>
      <c r="U141" s="10"/>
      <c r="V141" s="65"/>
      <c r="W141" s="65"/>
      <c r="X141" s="65"/>
    </row>
    <row r="142" spans="1:24" s="13" customFormat="1" ht="15.75" thickBot="1" x14ac:dyDescent="0.3">
      <c r="A142" s="557"/>
      <c r="B142" s="549"/>
      <c r="C142" s="549"/>
      <c r="D142" s="549"/>
      <c r="E142" s="549"/>
      <c r="F142" s="588"/>
      <c r="G142" s="577"/>
      <c r="H142" s="10"/>
      <c r="I142" s="10"/>
      <c r="J142" s="555"/>
      <c r="K142" s="345"/>
      <c r="L142" s="345"/>
      <c r="M142" s="347"/>
      <c r="N142" s="20">
        <f t="shared" si="4"/>
        <v>0</v>
      </c>
      <c r="O142" s="279"/>
      <c r="P142" s="279"/>
      <c r="Q142" s="11"/>
      <c r="R142" s="12"/>
      <c r="S142" s="27"/>
      <c r="T142" s="35"/>
      <c r="U142" s="10"/>
      <c r="V142" s="65"/>
      <c r="W142" s="65"/>
      <c r="X142" s="65"/>
    </row>
    <row r="143" spans="1:24" s="13" customFormat="1" ht="18.75" thickBot="1" x14ac:dyDescent="0.3">
      <c r="A143" s="547"/>
      <c r="B143" s="550"/>
      <c r="C143" s="550"/>
      <c r="D143" s="550"/>
      <c r="E143" s="550"/>
      <c r="F143" s="644"/>
      <c r="G143" s="578"/>
      <c r="H143" s="10"/>
      <c r="I143" s="10"/>
      <c r="J143" s="688"/>
      <c r="K143" s="362"/>
      <c r="L143" s="363"/>
      <c r="M143" s="365">
        <f>SUM(M129:M142)</f>
        <v>14004</v>
      </c>
      <c r="N143" s="447">
        <f>G129-M143</f>
        <v>3112</v>
      </c>
      <c r="O143" s="280"/>
      <c r="P143" s="280"/>
      <c r="Q143" s="11"/>
      <c r="R143" s="12"/>
      <c r="S143" s="27"/>
      <c r="T143" s="35"/>
      <c r="U143" s="10"/>
      <c r="V143" s="65"/>
      <c r="W143" s="65"/>
      <c r="X143" s="65"/>
    </row>
    <row r="144" spans="1:24" s="13" customFormat="1" ht="45" customHeight="1" x14ac:dyDescent="0.25">
      <c r="A144" s="10">
        <v>11</v>
      </c>
      <c r="B144" s="548" t="s">
        <v>109</v>
      </c>
      <c r="C144" s="548" t="s">
        <v>69</v>
      </c>
      <c r="D144" s="708">
        <v>204919008</v>
      </c>
      <c r="E144" s="548" t="s">
        <v>70</v>
      </c>
      <c r="F144" s="643" t="s">
        <v>94</v>
      </c>
      <c r="G144" s="576">
        <v>5145</v>
      </c>
      <c r="H144" s="24" t="s">
        <v>110</v>
      </c>
      <c r="I144" s="10">
        <v>958.98</v>
      </c>
      <c r="J144" s="554">
        <f>G144-I151</f>
        <v>1395.3400000000001</v>
      </c>
      <c r="K144" s="351">
        <v>41740</v>
      </c>
      <c r="L144" s="346" t="s">
        <v>231</v>
      </c>
      <c r="M144" s="448">
        <v>958.98</v>
      </c>
      <c r="N144" s="20">
        <f t="shared" si="4"/>
        <v>0</v>
      </c>
      <c r="O144" s="285"/>
      <c r="P144" s="285"/>
      <c r="Q144" s="11">
        <v>42004</v>
      </c>
      <c r="R144" s="12"/>
      <c r="S144" s="27">
        <v>66500000</v>
      </c>
      <c r="T144" s="35" t="s">
        <v>73</v>
      </c>
      <c r="U144" s="10"/>
      <c r="V144" s="65"/>
      <c r="W144" s="65"/>
      <c r="X144" s="65"/>
    </row>
    <row r="145" spans="1:24" s="13" customFormat="1" ht="30" x14ac:dyDescent="0.25">
      <c r="A145" s="46"/>
      <c r="B145" s="549"/>
      <c r="C145" s="549"/>
      <c r="D145" s="709"/>
      <c r="E145" s="549"/>
      <c r="F145" s="588"/>
      <c r="G145" s="577"/>
      <c r="H145" s="24" t="s">
        <v>379</v>
      </c>
      <c r="I145" s="46">
        <v>1395.34</v>
      </c>
      <c r="J145" s="555"/>
      <c r="K145" s="10" t="s">
        <v>382</v>
      </c>
      <c r="L145" s="10" t="s">
        <v>386</v>
      </c>
      <c r="M145" s="444">
        <v>1395.34</v>
      </c>
      <c r="N145" s="20">
        <f t="shared" si="4"/>
        <v>0</v>
      </c>
      <c r="O145" s="279"/>
      <c r="P145" s="279"/>
      <c r="Q145" s="47"/>
      <c r="R145" s="12"/>
      <c r="S145" s="45"/>
      <c r="T145" s="50"/>
      <c r="U145" s="10"/>
      <c r="V145" s="65"/>
      <c r="W145" s="65"/>
      <c r="X145" s="65"/>
    </row>
    <row r="146" spans="1:24" s="13" customFormat="1" ht="30" x14ac:dyDescent="0.25">
      <c r="A146" s="46"/>
      <c r="B146" s="549"/>
      <c r="C146" s="549"/>
      <c r="D146" s="709"/>
      <c r="E146" s="549"/>
      <c r="F146" s="588"/>
      <c r="G146" s="577"/>
      <c r="H146" s="342" t="s">
        <v>619</v>
      </c>
      <c r="I146" s="46">
        <v>1395.34</v>
      </c>
      <c r="J146" s="555"/>
      <c r="K146" s="10" t="s">
        <v>618</v>
      </c>
      <c r="L146" s="10" t="s">
        <v>620</v>
      </c>
      <c r="M146" s="444">
        <v>1395.34</v>
      </c>
      <c r="N146" s="20">
        <f t="shared" si="4"/>
        <v>0</v>
      </c>
      <c r="O146" s="279"/>
      <c r="P146" s="279"/>
      <c r="Q146" s="47"/>
      <c r="R146" s="12"/>
      <c r="S146" s="45"/>
      <c r="T146" s="50"/>
      <c r="U146" s="10"/>
      <c r="V146" s="65"/>
      <c r="W146" s="65"/>
      <c r="X146" s="65"/>
    </row>
    <row r="147" spans="1:24" s="13" customFormat="1" x14ac:dyDescent="0.25">
      <c r="A147" s="46"/>
      <c r="B147" s="549"/>
      <c r="C147" s="549"/>
      <c r="D147" s="709"/>
      <c r="E147" s="549"/>
      <c r="F147" s="588"/>
      <c r="G147" s="577"/>
      <c r="H147" s="46"/>
      <c r="I147" s="46"/>
      <c r="J147" s="555"/>
      <c r="K147" s="10"/>
      <c r="L147" s="10"/>
      <c r="M147" s="444"/>
      <c r="N147" s="20">
        <f t="shared" si="4"/>
        <v>0</v>
      </c>
      <c r="O147" s="279"/>
      <c r="P147" s="279"/>
      <c r="Q147" s="47"/>
      <c r="R147" s="12"/>
      <c r="S147" s="45"/>
      <c r="T147" s="50"/>
      <c r="U147" s="10"/>
      <c r="V147" s="65"/>
      <c r="W147" s="65"/>
      <c r="X147" s="65"/>
    </row>
    <row r="148" spans="1:24" s="13" customFormat="1" x14ac:dyDescent="0.25">
      <c r="A148" s="46"/>
      <c r="B148" s="549"/>
      <c r="C148" s="549"/>
      <c r="D148" s="709"/>
      <c r="E148" s="549"/>
      <c r="F148" s="588"/>
      <c r="G148" s="577"/>
      <c r="H148" s="46"/>
      <c r="I148" s="46"/>
      <c r="J148" s="555"/>
      <c r="K148" s="10"/>
      <c r="L148" s="10"/>
      <c r="M148" s="444"/>
      <c r="N148" s="20">
        <f t="shared" si="4"/>
        <v>0</v>
      </c>
      <c r="O148" s="279"/>
      <c r="P148" s="279"/>
      <c r="Q148" s="47"/>
      <c r="R148" s="12"/>
      <c r="S148" s="45"/>
      <c r="T148" s="50"/>
      <c r="U148" s="10"/>
      <c r="V148" s="65"/>
      <c r="W148" s="65"/>
      <c r="X148" s="65"/>
    </row>
    <row r="149" spans="1:24" s="13" customFormat="1" x14ac:dyDescent="0.25">
      <c r="A149" s="46"/>
      <c r="B149" s="549"/>
      <c r="C149" s="549"/>
      <c r="D149" s="709"/>
      <c r="E149" s="549"/>
      <c r="F149" s="588"/>
      <c r="G149" s="577"/>
      <c r="H149" s="46"/>
      <c r="I149" s="46"/>
      <c r="J149" s="555"/>
      <c r="K149" s="10"/>
      <c r="L149" s="10"/>
      <c r="M149" s="444"/>
      <c r="N149" s="20">
        <f t="shared" si="4"/>
        <v>0</v>
      </c>
      <c r="O149" s="279"/>
      <c r="P149" s="279"/>
      <c r="Q149" s="47"/>
      <c r="R149" s="12"/>
      <c r="S149" s="45"/>
      <c r="T149" s="50"/>
      <c r="U149" s="10"/>
      <c r="V149" s="65"/>
      <c r="W149" s="65"/>
      <c r="X149" s="65"/>
    </row>
    <row r="150" spans="1:24" s="13" customFormat="1" ht="15.75" thickBot="1" x14ac:dyDescent="0.3">
      <c r="A150" s="46"/>
      <c r="B150" s="549"/>
      <c r="C150" s="549"/>
      <c r="D150" s="709"/>
      <c r="E150" s="549"/>
      <c r="F150" s="588"/>
      <c r="G150" s="577"/>
      <c r="H150" s="46"/>
      <c r="I150" s="46"/>
      <c r="J150" s="555"/>
      <c r="K150" s="345"/>
      <c r="L150" s="345"/>
      <c r="M150" s="347"/>
      <c r="N150" s="20">
        <f t="shared" si="4"/>
        <v>0</v>
      </c>
      <c r="O150" s="279"/>
      <c r="P150" s="279"/>
      <c r="Q150" s="47"/>
      <c r="R150" s="12"/>
      <c r="S150" s="45"/>
      <c r="T150" s="50"/>
      <c r="U150" s="10"/>
      <c r="V150" s="65"/>
      <c r="W150" s="65"/>
      <c r="X150" s="65"/>
    </row>
    <row r="151" spans="1:24" s="13" customFormat="1" ht="18.75" thickBot="1" x14ac:dyDescent="0.3">
      <c r="A151" s="46"/>
      <c r="B151" s="550"/>
      <c r="C151" s="550"/>
      <c r="D151" s="710"/>
      <c r="E151" s="550"/>
      <c r="F151" s="644"/>
      <c r="G151" s="655"/>
      <c r="H151" s="198"/>
      <c r="I151" s="243">
        <f>SUM(I144:I150)</f>
        <v>3749.66</v>
      </c>
      <c r="J151" s="689"/>
      <c r="K151" s="374"/>
      <c r="L151" s="375"/>
      <c r="M151" s="365">
        <f>SUM(M144:M150)</f>
        <v>3749.66</v>
      </c>
      <c r="N151" s="447">
        <f>G144-M151</f>
        <v>1395.3400000000001</v>
      </c>
      <c r="O151" s="279"/>
      <c r="P151" s="279"/>
      <c r="Q151" s="47"/>
      <c r="R151" s="12"/>
      <c r="S151" s="45"/>
      <c r="T151" s="50"/>
      <c r="U151" s="10"/>
      <c r="V151" s="65"/>
      <c r="W151" s="65"/>
      <c r="X151" s="65"/>
    </row>
    <row r="152" spans="1:24" s="13" customFormat="1" ht="45" customHeight="1" x14ac:dyDescent="0.25">
      <c r="A152" s="546"/>
      <c r="B152" s="548" t="s">
        <v>97</v>
      </c>
      <c r="C152" s="548" t="s">
        <v>86</v>
      </c>
      <c r="D152" s="548">
        <v>204876606</v>
      </c>
      <c r="E152" s="548" t="s">
        <v>87</v>
      </c>
      <c r="F152" s="643" t="s">
        <v>83</v>
      </c>
      <c r="G152" s="576">
        <v>9018637.9100000001</v>
      </c>
      <c r="H152" s="549" t="s">
        <v>88</v>
      </c>
      <c r="I152" s="557">
        <v>751956.2</v>
      </c>
      <c r="J152" s="554">
        <f>G152-I152-I155-I158-I159-I160-I161-I162</f>
        <v>6011113.1099999994</v>
      </c>
      <c r="K152" s="351">
        <v>41683</v>
      </c>
      <c r="L152" s="346" t="s">
        <v>139</v>
      </c>
      <c r="M152" s="448">
        <v>250485.4</v>
      </c>
      <c r="N152" s="554">
        <f>I152-M152-M153-M154-M155</f>
        <v>0</v>
      </c>
      <c r="O152" s="285"/>
      <c r="P152" s="285"/>
      <c r="Q152" s="546" t="s">
        <v>85</v>
      </c>
      <c r="R152" s="12"/>
      <c r="S152" s="544">
        <v>3240000</v>
      </c>
      <c r="T152" s="548" t="s">
        <v>84</v>
      </c>
      <c r="U152" s="10"/>
      <c r="V152" s="65"/>
      <c r="W152" s="65"/>
      <c r="X152" s="65"/>
    </row>
    <row r="153" spans="1:24" s="13" customFormat="1" ht="45" customHeight="1" x14ac:dyDescent="0.25">
      <c r="A153" s="557"/>
      <c r="B153" s="549"/>
      <c r="C153" s="549"/>
      <c r="D153" s="549"/>
      <c r="E153" s="549"/>
      <c r="F153" s="588"/>
      <c r="G153" s="577"/>
      <c r="H153" s="549"/>
      <c r="I153" s="557"/>
      <c r="J153" s="555"/>
      <c r="K153" s="11">
        <v>41708</v>
      </c>
      <c r="L153" s="10" t="s">
        <v>229</v>
      </c>
      <c r="M153" s="444">
        <v>500</v>
      </c>
      <c r="N153" s="555"/>
      <c r="O153" s="279"/>
      <c r="P153" s="279"/>
      <c r="Q153" s="557"/>
      <c r="R153" s="12"/>
      <c r="S153" s="670"/>
      <c r="T153" s="549"/>
      <c r="U153" s="10"/>
      <c r="V153" s="65"/>
      <c r="W153" s="65"/>
      <c r="X153" s="65"/>
    </row>
    <row r="154" spans="1:24" s="13" customFormat="1" x14ac:dyDescent="0.25">
      <c r="A154" s="557"/>
      <c r="B154" s="549"/>
      <c r="C154" s="549"/>
      <c r="D154" s="549"/>
      <c r="E154" s="549"/>
      <c r="F154" s="588"/>
      <c r="G154" s="577"/>
      <c r="H154" s="550"/>
      <c r="I154" s="547"/>
      <c r="J154" s="555"/>
      <c r="K154" s="11">
        <v>41711</v>
      </c>
      <c r="L154" s="10" t="s">
        <v>178</v>
      </c>
      <c r="M154" s="444">
        <v>250485.4</v>
      </c>
      <c r="N154" s="555"/>
      <c r="O154" s="279"/>
      <c r="P154" s="279"/>
      <c r="Q154" s="557"/>
      <c r="R154" s="12"/>
      <c r="S154" s="670"/>
      <c r="T154" s="549"/>
      <c r="U154" s="10"/>
      <c r="V154" s="65"/>
      <c r="W154" s="65"/>
      <c r="X154" s="65"/>
    </row>
    <row r="155" spans="1:24" s="13" customFormat="1" x14ac:dyDescent="0.25">
      <c r="A155" s="557"/>
      <c r="B155" s="549"/>
      <c r="C155" s="549"/>
      <c r="D155" s="549"/>
      <c r="E155" s="549"/>
      <c r="F155" s="588"/>
      <c r="G155" s="577"/>
      <c r="H155" s="573" t="s">
        <v>380</v>
      </c>
      <c r="I155" s="546">
        <v>751456.2</v>
      </c>
      <c r="J155" s="555"/>
      <c r="K155" s="11">
        <v>41740</v>
      </c>
      <c r="L155" s="10" t="s">
        <v>230</v>
      </c>
      <c r="M155" s="444">
        <v>250485.4</v>
      </c>
      <c r="N155" s="556"/>
      <c r="O155" s="279"/>
      <c r="P155" s="279"/>
      <c r="Q155" s="557"/>
      <c r="R155" s="12"/>
      <c r="S155" s="670"/>
      <c r="T155" s="549"/>
      <c r="U155" s="10"/>
      <c r="V155" s="65"/>
      <c r="W155" s="65"/>
      <c r="X155" s="65"/>
    </row>
    <row r="156" spans="1:24" s="13" customFormat="1" x14ac:dyDescent="0.25">
      <c r="A156" s="557"/>
      <c r="B156" s="549"/>
      <c r="C156" s="549"/>
      <c r="D156" s="549"/>
      <c r="E156" s="549"/>
      <c r="F156" s="588"/>
      <c r="G156" s="577"/>
      <c r="H156" s="574"/>
      <c r="I156" s="557"/>
      <c r="J156" s="555"/>
      <c r="K156" s="11">
        <v>41772</v>
      </c>
      <c r="L156" s="10" t="s">
        <v>279</v>
      </c>
      <c r="M156" s="444">
        <v>250485.4</v>
      </c>
      <c r="N156" s="554">
        <f>I155-M156-M157-M158</f>
        <v>0</v>
      </c>
      <c r="O156" s="279"/>
      <c r="P156" s="279"/>
      <c r="Q156" s="557"/>
      <c r="R156" s="12"/>
      <c r="S156" s="670"/>
      <c r="T156" s="549"/>
      <c r="U156" s="10"/>
      <c r="V156" s="65"/>
      <c r="W156" s="65"/>
      <c r="X156" s="65"/>
    </row>
    <row r="157" spans="1:24" s="13" customFormat="1" x14ac:dyDescent="0.25">
      <c r="A157" s="557"/>
      <c r="B157" s="549"/>
      <c r="C157" s="549"/>
      <c r="D157" s="549"/>
      <c r="E157" s="549"/>
      <c r="F157" s="588"/>
      <c r="G157" s="577"/>
      <c r="H157" s="575"/>
      <c r="I157" s="547"/>
      <c r="J157" s="555"/>
      <c r="K157" s="10" t="s">
        <v>325</v>
      </c>
      <c r="L157" s="10" t="s">
        <v>439</v>
      </c>
      <c r="M157" s="444">
        <v>250485.4</v>
      </c>
      <c r="N157" s="555"/>
      <c r="O157" s="279"/>
      <c r="P157" s="279"/>
      <c r="Q157" s="557"/>
      <c r="R157" s="12"/>
      <c r="S157" s="670"/>
      <c r="T157" s="549"/>
      <c r="U157" s="10"/>
      <c r="V157" s="65"/>
      <c r="W157" s="65"/>
      <c r="X157" s="65"/>
    </row>
    <row r="158" spans="1:24" s="13" customFormat="1" ht="15" customHeight="1" x14ac:dyDescent="0.25">
      <c r="A158" s="557"/>
      <c r="B158" s="549"/>
      <c r="C158" s="549"/>
      <c r="D158" s="549"/>
      <c r="E158" s="549"/>
      <c r="F158" s="588"/>
      <c r="G158" s="577"/>
      <c r="H158" s="573" t="s">
        <v>563</v>
      </c>
      <c r="I158" s="546">
        <v>751456.2</v>
      </c>
      <c r="J158" s="555"/>
      <c r="K158" s="10" t="s">
        <v>440</v>
      </c>
      <c r="L158" s="10" t="s">
        <v>441</v>
      </c>
      <c r="M158" s="444">
        <v>250485.4</v>
      </c>
      <c r="N158" s="555"/>
      <c r="O158" s="279"/>
      <c r="P158" s="279"/>
      <c r="Q158" s="557"/>
      <c r="R158" s="12"/>
      <c r="S158" s="670"/>
      <c r="T158" s="549"/>
      <c r="U158" s="10"/>
      <c r="V158" s="65"/>
      <c r="W158" s="65"/>
      <c r="X158" s="65"/>
    </row>
    <row r="159" spans="1:24" s="13" customFormat="1" x14ac:dyDescent="0.25">
      <c r="A159" s="557"/>
      <c r="B159" s="549"/>
      <c r="C159" s="549"/>
      <c r="D159" s="549"/>
      <c r="E159" s="549"/>
      <c r="F159" s="588"/>
      <c r="G159" s="577"/>
      <c r="H159" s="574"/>
      <c r="I159" s="557"/>
      <c r="J159" s="555"/>
      <c r="K159" s="10" t="s">
        <v>487</v>
      </c>
      <c r="L159" s="10" t="s">
        <v>564</v>
      </c>
      <c r="M159" s="444">
        <v>250485.4</v>
      </c>
      <c r="N159" s="651">
        <f>I158-M159-M160-M161</f>
        <v>0</v>
      </c>
      <c r="O159" s="279"/>
      <c r="P159" s="279"/>
      <c r="Q159" s="557"/>
      <c r="R159" s="12"/>
      <c r="S159" s="670"/>
      <c r="T159" s="549"/>
      <c r="U159" s="10"/>
      <c r="V159" s="65"/>
      <c r="W159" s="65"/>
      <c r="X159" s="65"/>
    </row>
    <row r="160" spans="1:24" s="13" customFormat="1" x14ac:dyDescent="0.25">
      <c r="A160" s="557"/>
      <c r="B160" s="549"/>
      <c r="C160" s="549"/>
      <c r="D160" s="549"/>
      <c r="E160" s="549"/>
      <c r="F160" s="588"/>
      <c r="G160" s="577"/>
      <c r="H160" s="574"/>
      <c r="I160" s="557"/>
      <c r="J160" s="555"/>
      <c r="K160" s="10" t="s">
        <v>511</v>
      </c>
      <c r="L160" s="10" t="s">
        <v>565</v>
      </c>
      <c r="M160" s="444">
        <v>250485.4</v>
      </c>
      <c r="N160" s="651"/>
      <c r="O160" s="279"/>
      <c r="P160" s="279"/>
      <c r="Q160" s="557"/>
      <c r="R160" s="12"/>
      <c r="S160" s="670"/>
      <c r="T160" s="549"/>
      <c r="U160" s="10"/>
      <c r="V160" s="65"/>
      <c r="W160" s="65"/>
      <c r="X160" s="65"/>
    </row>
    <row r="161" spans="1:24" s="13" customFormat="1" x14ac:dyDescent="0.25">
      <c r="A161" s="557"/>
      <c r="B161" s="549"/>
      <c r="C161" s="549"/>
      <c r="D161" s="549"/>
      <c r="E161" s="549"/>
      <c r="F161" s="588"/>
      <c r="G161" s="577"/>
      <c r="H161" s="575"/>
      <c r="I161" s="547"/>
      <c r="J161" s="555"/>
      <c r="K161" s="10" t="s">
        <v>623</v>
      </c>
      <c r="L161" s="10" t="s">
        <v>624</v>
      </c>
      <c r="M161" s="444">
        <v>250485.4</v>
      </c>
      <c r="N161" s="651"/>
      <c r="O161" s="279"/>
      <c r="P161" s="279"/>
      <c r="Q161" s="557"/>
      <c r="R161" s="12"/>
      <c r="S161" s="670"/>
      <c r="T161" s="549"/>
      <c r="U161" s="10"/>
      <c r="V161" s="65"/>
      <c r="W161" s="65"/>
      <c r="X161" s="65"/>
    </row>
    <row r="162" spans="1:24" s="13" customFormat="1" x14ac:dyDescent="0.25">
      <c r="A162" s="557"/>
      <c r="B162" s="549"/>
      <c r="C162" s="549"/>
      <c r="D162" s="549"/>
      <c r="E162" s="549"/>
      <c r="F162" s="588"/>
      <c r="G162" s="577"/>
      <c r="H162" s="573" t="s">
        <v>635</v>
      </c>
      <c r="I162" s="546">
        <v>752656.2</v>
      </c>
      <c r="J162" s="555"/>
      <c r="K162" s="10" t="s">
        <v>633</v>
      </c>
      <c r="L162" s="10" t="s">
        <v>636</v>
      </c>
      <c r="M162" s="444">
        <v>1200</v>
      </c>
      <c r="N162" s="554">
        <f>I162-M162-M163-M164-M165</f>
        <v>500970.79999999993</v>
      </c>
      <c r="O162" s="354"/>
      <c r="P162" s="354"/>
      <c r="Q162" s="557"/>
      <c r="R162" s="12"/>
      <c r="S162" s="670"/>
      <c r="T162" s="549"/>
      <c r="U162" s="10"/>
      <c r="V162" s="65"/>
      <c r="W162" s="65"/>
      <c r="X162" s="65"/>
    </row>
    <row r="163" spans="1:24" s="13" customFormat="1" x14ac:dyDescent="0.25">
      <c r="A163" s="557"/>
      <c r="B163" s="549"/>
      <c r="C163" s="549"/>
      <c r="D163" s="549"/>
      <c r="E163" s="549"/>
      <c r="F163" s="588"/>
      <c r="G163" s="577"/>
      <c r="H163" s="574"/>
      <c r="I163" s="557"/>
      <c r="J163" s="555"/>
      <c r="K163" s="10" t="s">
        <v>680</v>
      </c>
      <c r="L163" s="10" t="s">
        <v>690</v>
      </c>
      <c r="M163" s="444">
        <v>250485.4</v>
      </c>
      <c r="N163" s="555"/>
      <c r="O163" s="354"/>
      <c r="P163" s="354"/>
      <c r="Q163" s="557"/>
      <c r="R163" s="12"/>
      <c r="S163" s="670"/>
      <c r="T163" s="549"/>
      <c r="U163" s="10"/>
      <c r="V163" s="65"/>
      <c r="W163" s="65"/>
      <c r="X163" s="65"/>
    </row>
    <row r="164" spans="1:24" s="13" customFormat="1" x14ac:dyDescent="0.25">
      <c r="A164" s="557"/>
      <c r="B164" s="549"/>
      <c r="C164" s="549"/>
      <c r="D164" s="549"/>
      <c r="E164" s="549"/>
      <c r="F164" s="588"/>
      <c r="G164" s="577"/>
      <c r="H164" s="574"/>
      <c r="I164" s="557"/>
      <c r="J164" s="555"/>
      <c r="K164" s="10"/>
      <c r="L164" s="10"/>
      <c r="M164" s="444"/>
      <c r="N164" s="555"/>
      <c r="O164" s="279"/>
      <c r="P164" s="279"/>
      <c r="Q164" s="557"/>
      <c r="R164" s="12"/>
      <c r="S164" s="670"/>
      <c r="T164" s="549"/>
      <c r="U164" s="10"/>
      <c r="V164" s="65"/>
      <c r="W164" s="65"/>
      <c r="X164" s="65"/>
    </row>
    <row r="165" spans="1:24" s="13" customFormat="1" x14ac:dyDescent="0.25">
      <c r="A165" s="557"/>
      <c r="B165" s="549"/>
      <c r="C165" s="549"/>
      <c r="D165" s="549"/>
      <c r="E165" s="549"/>
      <c r="F165" s="588"/>
      <c r="G165" s="577"/>
      <c r="H165" s="574"/>
      <c r="I165" s="557"/>
      <c r="J165" s="555"/>
      <c r="K165" s="10"/>
      <c r="L165" s="10"/>
      <c r="M165" s="444"/>
      <c r="N165" s="556"/>
      <c r="O165" s="279"/>
      <c r="P165" s="279"/>
      <c r="Q165" s="557"/>
      <c r="R165" s="12"/>
      <c r="S165" s="670"/>
      <c r="T165" s="549"/>
      <c r="U165" s="10"/>
      <c r="V165" s="65"/>
      <c r="W165" s="65"/>
      <c r="X165" s="65"/>
    </row>
    <row r="166" spans="1:24" s="13" customFormat="1" ht="15.75" thickBot="1" x14ac:dyDescent="0.3">
      <c r="A166" s="557"/>
      <c r="B166" s="549"/>
      <c r="C166" s="549"/>
      <c r="D166" s="549"/>
      <c r="E166" s="549"/>
      <c r="F166" s="588"/>
      <c r="G166" s="577"/>
      <c r="H166" s="575"/>
      <c r="I166" s="547"/>
      <c r="J166" s="556"/>
      <c r="K166" s="345"/>
      <c r="L166" s="345"/>
      <c r="M166" s="347"/>
      <c r="N166" s="20"/>
      <c r="O166" s="279"/>
      <c r="P166" s="279"/>
      <c r="Q166" s="557"/>
      <c r="R166" s="12"/>
      <c r="S166" s="670"/>
      <c r="T166" s="549"/>
      <c r="U166" s="10"/>
      <c r="V166" s="65"/>
      <c r="W166" s="65"/>
      <c r="X166" s="65"/>
    </row>
    <row r="167" spans="1:24" s="13" customFormat="1" ht="18.75" thickBot="1" x14ac:dyDescent="0.3">
      <c r="A167" s="547"/>
      <c r="B167" s="550"/>
      <c r="C167" s="550"/>
      <c r="D167" s="550"/>
      <c r="E167" s="550"/>
      <c r="F167" s="644"/>
      <c r="G167" s="578"/>
      <c r="H167" s="10"/>
      <c r="I167" s="10"/>
      <c r="J167" s="382"/>
      <c r="K167" s="376"/>
      <c r="L167" s="377"/>
      <c r="M167" s="365">
        <f>SUM(M152:M166)</f>
        <v>2506553.9999999995</v>
      </c>
      <c r="N167" s="447">
        <f>SUM(N162:N166)</f>
        <v>500970.79999999993</v>
      </c>
      <c r="O167" s="280"/>
      <c r="P167" s="280"/>
      <c r="Q167" s="547"/>
      <c r="R167" s="12"/>
      <c r="S167" s="545"/>
      <c r="T167" s="550"/>
      <c r="U167" s="10"/>
      <c r="V167" s="65"/>
      <c r="W167" s="65"/>
      <c r="X167" s="65"/>
    </row>
    <row r="168" spans="1:24" s="13" customFormat="1" ht="45" customHeight="1" x14ac:dyDescent="0.25">
      <c r="A168" s="10"/>
      <c r="B168" s="548" t="s">
        <v>98</v>
      </c>
      <c r="C168" s="548" t="s">
        <v>23</v>
      </c>
      <c r="D168" s="548">
        <v>205300048</v>
      </c>
      <c r="E168" s="548" t="s">
        <v>25</v>
      </c>
      <c r="F168" s="643" t="s">
        <v>101</v>
      </c>
      <c r="G168" s="576">
        <v>199275</v>
      </c>
      <c r="H168" s="548" t="s">
        <v>166</v>
      </c>
      <c r="I168" s="546">
        <v>35750</v>
      </c>
      <c r="J168" s="554">
        <f>G168-I184</f>
        <v>0</v>
      </c>
      <c r="K168" s="351">
        <v>41712</v>
      </c>
      <c r="L168" s="346" t="s">
        <v>167</v>
      </c>
      <c r="M168" s="455">
        <v>17875</v>
      </c>
      <c r="N168" s="554">
        <f>I168-M168-M169</f>
        <v>0</v>
      </c>
      <c r="O168" s="285"/>
      <c r="P168" s="285"/>
      <c r="Q168" s="667">
        <v>42004</v>
      </c>
      <c r="R168" s="12"/>
      <c r="S168" s="544">
        <v>72400000</v>
      </c>
      <c r="T168" s="546" t="s">
        <v>76</v>
      </c>
      <c r="U168" s="10"/>
      <c r="V168" s="65"/>
      <c r="W168" s="65"/>
      <c r="X168" s="65"/>
    </row>
    <row r="169" spans="1:24" s="13" customFormat="1" ht="19.5" x14ac:dyDescent="0.25">
      <c r="A169" s="10"/>
      <c r="B169" s="549"/>
      <c r="C169" s="549"/>
      <c r="D169" s="549"/>
      <c r="E169" s="549"/>
      <c r="F169" s="588"/>
      <c r="G169" s="577"/>
      <c r="H169" s="550"/>
      <c r="I169" s="547"/>
      <c r="J169" s="555"/>
      <c r="K169" s="11">
        <v>41739</v>
      </c>
      <c r="L169" s="10" t="s">
        <v>228</v>
      </c>
      <c r="M169" s="454">
        <v>17875</v>
      </c>
      <c r="N169" s="556"/>
      <c r="O169" s="279"/>
      <c r="P169" s="279"/>
      <c r="Q169" s="668"/>
      <c r="R169" s="12"/>
      <c r="S169" s="670"/>
      <c r="T169" s="557"/>
      <c r="U169" s="10"/>
      <c r="V169" s="65"/>
      <c r="W169" s="65"/>
      <c r="X169" s="65"/>
    </row>
    <row r="170" spans="1:24" s="13" customFormat="1" ht="15" customHeight="1" x14ac:dyDescent="0.25">
      <c r="A170" s="10"/>
      <c r="B170" s="549"/>
      <c r="C170" s="549"/>
      <c r="D170" s="549"/>
      <c r="E170" s="549"/>
      <c r="F170" s="588"/>
      <c r="G170" s="577"/>
      <c r="H170" s="548" t="s">
        <v>277</v>
      </c>
      <c r="I170" s="546">
        <v>53625</v>
      </c>
      <c r="J170" s="555"/>
      <c r="K170" s="11">
        <v>41772</v>
      </c>
      <c r="L170" s="10" t="s">
        <v>278</v>
      </c>
      <c r="M170" s="454">
        <v>17875</v>
      </c>
      <c r="N170" s="554">
        <f>I170-M170-M171-M172</f>
        <v>0</v>
      </c>
      <c r="O170" s="279"/>
      <c r="P170" s="279"/>
      <c r="Q170" s="668"/>
      <c r="R170" s="12"/>
      <c r="S170" s="670"/>
      <c r="T170" s="557"/>
      <c r="U170" s="10"/>
      <c r="V170" s="65"/>
      <c r="W170" s="65"/>
      <c r="X170" s="65"/>
    </row>
    <row r="171" spans="1:24" s="13" customFormat="1" ht="19.5" x14ac:dyDescent="0.25">
      <c r="A171" s="10"/>
      <c r="B171" s="549"/>
      <c r="C171" s="549"/>
      <c r="D171" s="549"/>
      <c r="E171" s="549"/>
      <c r="F171" s="588"/>
      <c r="G171" s="577"/>
      <c r="H171" s="549"/>
      <c r="I171" s="557"/>
      <c r="J171" s="555"/>
      <c r="K171" s="10" t="s">
        <v>442</v>
      </c>
      <c r="L171" s="10" t="s">
        <v>443</v>
      </c>
      <c r="M171" s="454">
        <v>17875</v>
      </c>
      <c r="N171" s="555"/>
      <c r="O171" s="279"/>
      <c r="P171" s="279"/>
      <c r="Q171" s="668"/>
      <c r="R171" s="12"/>
      <c r="S171" s="670"/>
      <c r="T171" s="557"/>
      <c r="U171" s="10"/>
      <c r="V171" s="65"/>
      <c r="W171" s="65"/>
      <c r="X171" s="65"/>
    </row>
    <row r="172" spans="1:24" s="13" customFormat="1" ht="15" customHeight="1" x14ac:dyDescent="0.25">
      <c r="A172" s="10"/>
      <c r="B172" s="549"/>
      <c r="C172" s="549"/>
      <c r="D172" s="549"/>
      <c r="E172" s="549"/>
      <c r="F172" s="588"/>
      <c r="G172" s="577"/>
      <c r="H172" s="549"/>
      <c r="I172" s="557"/>
      <c r="J172" s="555"/>
      <c r="K172" s="10" t="s">
        <v>415</v>
      </c>
      <c r="L172" s="10" t="s">
        <v>445</v>
      </c>
      <c r="M172" s="454">
        <v>17875</v>
      </c>
      <c r="N172" s="555"/>
      <c r="O172" s="279"/>
      <c r="P172" s="279"/>
      <c r="Q172" s="668"/>
      <c r="R172" s="12"/>
      <c r="S172" s="670"/>
      <c r="T172" s="557"/>
      <c r="U172" s="10"/>
      <c r="V172" s="65"/>
      <c r="W172" s="65"/>
      <c r="X172" s="65"/>
    </row>
    <row r="173" spans="1:24" s="13" customFormat="1" ht="19.5" x14ac:dyDescent="0.25">
      <c r="A173" s="10"/>
      <c r="B173" s="549"/>
      <c r="C173" s="549"/>
      <c r="D173" s="549"/>
      <c r="E173" s="549"/>
      <c r="F173" s="588"/>
      <c r="G173" s="577"/>
      <c r="H173" s="550"/>
      <c r="I173" s="547"/>
      <c r="J173" s="555"/>
      <c r="K173" s="10"/>
      <c r="L173" s="10"/>
      <c r="M173" s="454"/>
      <c r="N173" s="556"/>
      <c r="O173" s="279"/>
      <c r="P173" s="279"/>
      <c r="Q173" s="668"/>
      <c r="R173" s="12"/>
      <c r="S173" s="670"/>
      <c r="T173" s="557"/>
      <c r="U173" s="10"/>
      <c r="V173" s="65"/>
      <c r="W173" s="65"/>
      <c r="X173" s="65"/>
    </row>
    <row r="174" spans="1:24" s="13" customFormat="1" ht="19.5" x14ac:dyDescent="0.25">
      <c r="A174" s="10"/>
      <c r="B174" s="549"/>
      <c r="C174" s="549"/>
      <c r="D174" s="549"/>
      <c r="E174" s="549"/>
      <c r="F174" s="588"/>
      <c r="G174" s="577"/>
      <c r="H174" s="548" t="s">
        <v>444</v>
      </c>
      <c r="I174" s="697">
        <v>55525</v>
      </c>
      <c r="J174" s="555"/>
      <c r="K174" s="10" t="s">
        <v>415</v>
      </c>
      <c r="L174" s="10" t="s">
        <v>446</v>
      </c>
      <c r="M174" s="454">
        <v>250</v>
      </c>
      <c r="N174" s="554">
        <f>I174-M174-M175-M176-M177-M178</f>
        <v>0</v>
      </c>
      <c r="O174" s="279"/>
      <c r="P174" s="279"/>
      <c r="Q174" s="668"/>
      <c r="R174" s="12"/>
      <c r="S174" s="670"/>
      <c r="T174" s="557"/>
      <c r="U174" s="10"/>
      <c r="V174" s="65"/>
      <c r="W174" s="65"/>
      <c r="X174" s="65"/>
    </row>
    <row r="175" spans="1:24" s="13" customFormat="1" ht="19.5" x14ac:dyDescent="0.25">
      <c r="A175" s="10"/>
      <c r="B175" s="549"/>
      <c r="C175" s="549"/>
      <c r="D175" s="549"/>
      <c r="E175" s="549"/>
      <c r="F175" s="588"/>
      <c r="G175" s="577"/>
      <c r="H175" s="549"/>
      <c r="I175" s="698"/>
      <c r="J175" s="555"/>
      <c r="K175" s="10" t="s">
        <v>415</v>
      </c>
      <c r="L175" s="10" t="s">
        <v>447</v>
      </c>
      <c r="M175" s="454">
        <v>900</v>
      </c>
      <c r="N175" s="555"/>
      <c r="O175" s="279"/>
      <c r="P175" s="279"/>
      <c r="Q175" s="668"/>
      <c r="R175" s="12"/>
      <c r="S175" s="670"/>
      <c r="T175" s="557"/>
      <c r="U175" s="10"/>
      <c r="V175" s="65"/>
      <c r="W175" s="65"/>
      <c r="X175" s="65"/>
    </row>
    <row r="176" spans="1:24" s="13" customFormat="1" ht="19.5" x14ac:dyDescent="0.25">
      <c r="A176" s="10"/>
      <c r="B176" s="549"/>
      <c r="C176" s="549"/>
      <c r="D176" s="549"/>
      <c r="E176" s="549"/>
      <c r="F176" s="588"/>
      <c r="G176" s="577"/>
      <c r="H176" s="549"/>
      <c r="I176" s="698"/>
      <c r="J176" s="555"/>
      <c r="K176" s="10" t="s">
        <v>487</v>
      </c>
      <c r="L176" s="10" t="s">
        <v>566</v>
      </c>
      <c r="M176" s="454">
        <v>18125</v>
      </c>
      <c r="N176" s="555"/>
      <c r="O176" s="279"/>
      <c r="P176" s="279"/>
      <c r="Q176" s="668"/>
      <c r="R176" s="12"/>
      <c r="S176" s="670"/>
      <c r="T176" s="557"/>
      <c r="U176" s="10"/>
      <c r="V176" s="65"/>
      <c r="W176" s="65"/>
      <c r="X176" s="65"/>
    </row>
    <row r="177" spans="1:24" s="13" customFormat="1" ht="19.5" x14ac:dyDescent="0.25">
      <c r="A177" s="10"/>
      <c r="B177" s="549"/>
      <c r="C177" s="549"/>
      <c r="D177" s="549"/>
      <c r="E177" s="549"/>
      <c r="F177" s="588"/>
      <c r="G177" s="577"/>
      <c r="H177" s="549"/>
      <c r="I177" s="698"/>
      <c r="J177" s="555"/>
      <c r="K177" s="10" t="s">
        <v>567</v>
      </c>
      <c r="L177" s="10" t="s">
        <v>565</v>
      </c>
      <c r="M177" s="454">
        <v>18125</v>
      </c>
      <c r="N177" s="555"/>
      <c r="O177" s="279"/>
      <c r="P177" s="279"/>
      <c r="Q177" s="668"/>
      <c r="R177" s="12"/>
      <c r="S177" s="670"/>
      <c r="T177" s="557"/>
      <c r="U177" s="10"/>
      <c r="V177" s="65"/>
      <c r="W177" s="65"/>
      <c r="X177" s="65"/>
    </row>
    <row r="178" spans="1:24" s="13" customFormat="1" ht="19.5" x14ac:dyDescent="0.25">
      <c r="A178" s="10"/>
      <c r="B178" s="549"/>
      <c r="C178" s="549"/>
      <c r="D178" s="549"/>
      <c r="E178" s="549"/>
      <c r="F178" s="588"/>
      <c r="G178" s="577"/>
      <c r="H178" s="550"/>
      <c r="I178" s="699"/>
      <c r="J178" s="555"/>
      <c r="K178" s="10" t="s">
        <v>623</v>
      </c>
      <c r="L178" s="10" t="s">
        <v>625</v>
      </c>
      <c r="M178" s="454">
        <v>18125</v>
      </c>
      <c r="N178" s="556"/>
      <c r="O178" s="279"/>
      <c r="P178" s="279"/>
      <c r="Q178" s="668"/>
      <c r="R178" s="12"/>
      <c r="S178" s="670"/>
      <c r="T178" s="557"/>
      <c r="U178" s="10"/>
      <c r="V178" s="65"/>
      <c r="W178" s="65"/>
      <c r="X178" s="65"/>
    </row>
    <row r="179" spans="1:24" s="13" customFormat="1" ht="19.5" x14ac:dyDescent="0.25">
      <c r="A179" s="10"/>
      <c r="B179" s="549"/>
      <c r="C179" s="549"/>
      <c r="D179" s="549"/>
      <c r="E179" s="549"/>
      <c r="F179" s="588"/>
      <c r="G179" s="577"/>
      <c r="H179" s="548" t="s">
        <v>691</v>
      </c>
      <c r="I179" s="546">
        <v>54375</v>
      </c>
      <c r="J179" s="555"/>
      <c r="K179" s="10" t="s">
        <v>692</v>
      </c>
      <c r="L179" s="10" t="s">
        <v>693</v>
      </c>
      <c r="M179" s="454">
        <v>18125</v>
      </c>
      <c r="N179" s="554">
        <f>I179-M179-M180-M181-M182-M183</f>
        <v>36250</v>
      </c>
      <c r="O179" s="279"/>
      <c r="P179" s="279"/>
      <c r="Q179" s="668"/>
      <c r="R179" s="12"/>
      <c r="S179" s="670"/>
      <c r="T179" s="557"/>
      <c r="U179" s="10"/>
      <c r="V179" s="65"/>
      <c r="W179" s="65"/>
      <c r="X179" s="65"/>
    </row>
    <row r="180" spans="1:24" s="13" customFormat="1" ht="19.5" x14ac:dyDescent="0.25">
      <c r="A180" s="10"/>
      <c r="B180" s="549"/>
      <c r="C180" s="549"/>
      <c r="D180" s="549"/>
      <c r="E180" s="549"/>
      <c r="F180" s="588"/>
      <c r="G180" s="577"/>
      <c r="H180" s="549"/>
      <c r="I180" s="557"/>
      <c r="J180" s="555"/>
      <c r="K180" s="10"/>
      <c r="L180" s="10"/>
      <c r="M180" s="454"/>
      <c r="N180" s="555"/>
      <c r="O180" s="279"/>
      <c r="P180" s="279"/>
      <c r="Q180" s="668"/>
      <c r="R180" s="12"/>
      <c r="S180" s="670"/>
      <c r="T180" s="557"/>
      <c r="U180" s="10"/>
      <c r="V180" s="65"/>
      <c r="W180" s="65"/>
      <c r="X180" s="65"/>
    </row>
    <row r="181" spans="1:24" s="13" customFormat="1" ht="19.5" x14ac:dyDescent="0.25">
      <c r="A181" s="10"/>
      <c r="B181" s="549"/>
      <c r="C181" s="549"/>
      <c r="D181" s="549"/>
      <c r="E181" s="549"/>
      <c r="F181" s="588"/>
      <c r="G181" s="577"/>
      <c r="H181" s="549"/>
      <c r="I181" s="557"/>
      <c r="J181" s="555"/>
      <c r="K181" s="10"/>
      <c r="L181" s="10"/>
      <c r="M181" s="454"/>
      <c r="N181" s="555"/>
      <c r="O181" s="279"/>
      <c r="P181" s="279"/>
      <c r="Q181" s="668"/>
      <c r="R181" s="12"/>
      <c r="S181" s="670"/>
      <c r="T181" s="557"/>
      <c r="U181" s="10"/>
      <c r="V181" s="65"/>
      <c r="W181" s="65"/>
      <c r="X181" s="65"/>
    </row>
    <row r="182" spans="1:24" s="13" customFormat="1" ht="19.5" x14ac:dyDescent="0.25">
      <c r="A182" s="10"/>
      <c r="B182" s="549"/>
      <c r="C182" s="549"/>
      <c r="D182" s="549"/>
      <c r="E182" s="549"/>
      <c r="F182" s="588"/>
      <c r="G182" s="577"/>
      <c r="H182" s="549"/>
      <c r="I182" s="557"/>
      <c r="J182" s="555"/>
      <c r="K182" s="10"/>
      <c r="L182" s="10"/>
      <c r="M182" s="452"/>
      <c r="N182" s="555"/>
      <c r="O182" s="279"/>
      <c r="P182" s="279"/>
      <c r="Q182" s="668"/>
      <c r="R182" s="12"/>
      <c r="S182" s="670"/>
      <c r="T182" s="557"/>
      <c r="U182" s="10"/>
      <c r="V182" s="65"/>
      <c r="W182" s="65"/>
      <c r="X182" s="65"/>
    </row>
    <row r="183" spans="1:24" s="13" customFormat="1" ht="20.25" thickBot="1" x14ac:dyDescent="0.3">
      <c r="A183" s="10"/>
      <c r="B183" s="549"/>
      <c r="C183" s="549"/>
      <c r="D183" s="549"/>
      <c r="E183" s="549"/>
      <c r="F183" s="588"/>
      <c r="G183" s="577"/>
      <c r="H183" s="550"/>
      <c r="I183" s="547"/>
      <c r="J183" s="555"/>
      <c r="K183" s="10"/>
      <c r="L183" s="10"/>
      <c r="M183" s="452"/>
      <c r="N183" s="556"/>
      <c r="O183" s="279"/>
      <c r="P183" s="279"/>
      <c r="Q183" s="668"/>
      <c r="R183" s="12"/>
      <c r="S183" s="670"/>
      <c r="T183" s="557"/>
      <c r="U183" s="10"/>
      <c r="V183" s="65"/>
      <c r="W183" s="65"/>
      <c r="X183" s="65"/>
    </row>
    <row r="184" spans="1:24" s="13" customFormat="1" ht="20.25" thickBot="1" x14ac:dyDescent="0.3">
      <c r="A184" s="10"/>
      <c r="B184" s="549"/>
      <c r="C184" s="550"/>
      <c r="D184" s="550"/>
      <c r="E184" s="550"/>
      <c r="F184" s="644"/>
      <c r="G184" s="578"/>
      <c r="H184" s="10"/>
      <c r="I184" s="10">
        <f>SUM(I168:I183)</f>
        <v>199275</v>
      </c>
      <c r="J184" s="688"/>
      <c r="K184" s="362"/>
      <c r="L184" s="363"/>
      <c r="M184" s="453">
        <f>SUM(M168:M183)</f>
        <v>163025</v>
      </c>
      <c r="N184" s="456">
        <f>G168-M184</f>
        <v>36250</v>
      </c>
      <c r="O184" s="280"/>
      <c r="P184" s="280"/>
      <c r="Q184" s="669"/>
      <c r="R184" s="12"/>
      <c r="S184" s="545"/>
      <c r="T184" s="547"/>
      <c r="U184" s="10"/>
      <c r="V184" s="65"/>
      <c r="W184" s="65"/>
      <c r="X184" s="65"/>
    </row>
    <row r="185" spans="1:24" s="13" customFormat="1" ht="30" customHeight="1" x14ac:dyDescent="0.25">
      <c r="A185" s="10"/>
      <c r="B185" s="548" t="s">
        <v>111</v>
      </c>
      <c r="C185" s="548" t="s">
        <v>112</v>
      </c>
      <c r="D185" s="548">
        <v>204991795</v>
      </c>
      <c r="E185" s="548" t="s">
        <v>25</v>
      </c>
      <c r="F185" s="643" t="s">
        <v>95</v>
      </c>
      <c r="G185" s="576">
        <v>3024009.6</v>
      </c>
      <c r="H185" s="548" t="s">
        <v>168</v>
      </c>
      <c r="I185" s="546">
        <v>1183776</v>
      </c>
      <c r="J185" s="554">
        <f>G185-I185-I186-I187-I188-I189-I190-I191-I192-I193</f>
        <v>1840233.6</v>
      </c>
      <c r="K185" s="351">
        <v>41702</v>
      </c>
      <c r="L185" s="346" t="s">
        <v>167</v>
      </c>
      <c r="M185" s="348">
        <v>1183776</v>
      </c>
      <c r="N185" s="20">
        <f t="shared" ref="N185:N200" si="5">I185-M185</f>
        <v>0</v>
      </c>
      <c r="O185" s="285"/>
      <c r="P185" s="285"/>
      <c r="Q185" s="10"/>
      <c r="R185" s="12"/>
      <c r="S185" s="544">
        <v>7240000</v>
      </c>
      <c r="T185" s="695" t="s">
        <v>116</v>
      </c>
      <c r="U185" s="10"/>
      <c r="V185" s="65"/>
      <c r="W185" s="65"/>
      <c r="X185" s="65"/>
    </row>
    <row r="186" spans="1:24" s="13" customFormat="1" ht="30" customHeight="1" x14ac:dyDescent="0.25">
      <c r="A186" s="10"/>
      <c r="B186" s="549"/>
      <c r="C186" s="549"/>
      <c r="D186" s="549"/>
      <c r="E186" s="549"/>
      <c r="F186" s="588"/>
      <c r="G186" s="577"/>
      <c r="H186" s="550"/>
      <c r="I186" s="547"/>
      <c r="J186" s="555"/>
      <c r="K186" s="395" t="s">
        <v>755</v>
      </c>
      <c r="L186" s="395" t="s">
        <v>756</v>
      </c>
      <c r="M186" s="485">
        <v>-11516.8</v>
      </c>
      <c r="N186" s="20">
        <f t="shared" si="5"/>
        <v>11516.8</v>
      </c>
      <c r="O186" s="279"/>
      <c r="P186" s="279"/>
      <c r="Q186" s="10"/>
      <c r="R186" s="12"/>
      <c r="S186" s="670"/>
      <c r="T186" s="696"/>
      <c r="U186" s="10"/>
      <c r="V186" s="65"/>
      <c r="W186" s="65"/>
      <c r="X186" s="65"/>
    </row>
    <row r="187" spans="1:24" s="13" customFormat="1" ht="30" customHeight="1" x14ac:dyDescent="0.25">
      <c r="A187" s="10"/>
      <c r="B187" s="549"/>
      <c r="C187" s="549"/>
      <c r="D187" s="549"/>
      <c r="E187" s="549"/>
      <c r="F187" s="588"/>
      <c r="G187" s="577"/>
      <c r="H187" s="10"/>
      <c r="I187" s="10"/>
      <c r="J187" s="555"/>
      <c r="K187" s="10"/>
      <c r="L187" s="10"/>
      <c r="M187" s="20"/>
      <c r="N187" s="20">
        <f t="shared" si="5"/>
        <v>0</v>
      </c>
      <c r="O187" s="279"/>
      <c r="P187" s="279"/>
      <c r="Q187" s="10"/>
      <c r="R187" s="12"/>
      <c r="S187" s="670"/>
      <c r="T187" s="696"/>
      <c r="U187" s="10"/>
      <c r="V187" s="65"/>
      <c r="W187" s="65"/>
      <c r="X187" s="65"/>
    </row>
    <row r="188" spans="1:24" s="13" customFormat="1" ht="30" customHeight="1" x14ac:dyDescent="0.25">
      <c r="A188" s="10"/>
      <c r="B188" s="549"/>
      <c r="C188" s="549"/>
      <c r="D188" s="549"/>
      <c r="E188" s="549"/>
      <c r="F188" s="588"/>
      <c r="G188" s="577"/>
      <c r="H188" s="10"/>
      <c r="I188" s="10"/>
      <c r="J188" s="555"/>
      <c r="K188" s="10"/>
      <c r="L188" s="10"/>
      <c r="M188" s="486"/>
      <c r="N188" s="20">
        <f t="shared" si="5"/>
        <v>0</v>
      </c>
      <c r="O188" s="279"/>
      <c r="P188" s="279"/>
      <c r="Q188" s="10"/>
      <c r="R188" s="12"/>
      <c r="S188" s="670"/>
      <c r="T188" s="696"/>
      <c r="U188" s="10"/>
      <c r="V188" s="65"/>
      <c r="W188" s="65"/>
      <c r="X188" s="65"/>
    </row>
    <row r="189" spans="1:24" s="13" customFormat="1" ht="30" customHeight="1" x14ac:dyDescent="0.25">
      <c r="A189" s="10"/>
      <c r="B189" s="549"/>
      <c r="C189" s="549"/>
      <c r="D189" s="549"/>
      <c r="E189" s="549"/>
      <c r="F189" s="588"/>
      <c r="G189" s="577"/>
      <c r="H189" s="10"/>
      <c r="I189" s="10"/>
      <c r="J189" s="555"/>
      <c r="K189" s="10"/>
      <c r="L189" s="10"/>
      <c r="M189" s="20"/>
      <c r="N189" s="20">
        <f t="shared" si="5"/>
        <v>0</v>
      </c>
      <c r="O189" s="279"/>
      <c r="P189" s="279"/>
      <c r="Q189" s="10"/>
      <c r="R189" s="12"/>
      <c r="S189" s="670"/>
      <c r="T189" s="696"/>
      <c r="U189" s="10"/>
      <c r="V189" s="65"/>
      <c r="W189" s="65"/>
      <c r="X189" s="65"/>
    </row>
    <row r="190" spans="1:24" s="13" customFormat="1" ht="30" customHeight="1" x14ac:dyDescent="0.25">
      <c r="A190" s="10"/>
      <c r="B190" s="549"/>
      <c r="C190" s="549"/>
      <c r="D190" s="549"/>
      <c r="E190" s="549"/>
      <c r="F190" s="588"/>
      <c r="G190" s="577"/>
      <c r="H190" s="10"/>
      <c r="I190" s="10"/>
      <c r="J190" s="555"/>
      <c r="K190" s="10"/>
      <c r="L190" s="10"/>
      <c r="M190" s="20"/>
      <c r="N190" s="20">
        <f t="shared" si="5"/>
        <v>0</v>
      </c>
      <c r="O190" s="279"/>
      <c r="P190" s="279"/>
      <c r="Q190" s="10"/>
      <c r="R190" s="12"/>
      <c r="S190" s="670"/>
      <c r="T190" s="696"/>
      <c r="U190" s="10"/>
      <c r="V190" s="65"/>
      <c r="W190" s="65"/>
      <c r="X190" s="65"/>
    </row>
    <row r="191" spans="1:24" s="13" customFormat="1" ht="30" customHeight="1" x14ac:dyDescent="0.25">
      <c r="A191" s="10"/>
      <c r="B191" s="549"/>
      <c r="C191" s="549"/>
      <c r="D191" s="549"/>
      <c r="E191" s="549"/>
      <c r="F191" s="588"/>
      <c r="G191" s="577"/>
      <c r="H191" s="10"/>
      <c r="I191" s="10"/>
      <c r="J191" s="555"/>
      <c r="K191" s="10"/>
      <c r="L191" s="10"/>
      <c r="M191" s="20"/>
      <c r="N191" s="20">
        <f t="shared" si="5"/>
        <v>0</v>
      </c>
      <c r="O191" s="279"/>
      <c r="P191" s="279"/>
      <c r="Q191" s="10"/>
      <c r="R191" s="12"/>
      <c r="S191" s="670"/>
      <c r="T191" s="696"/>
      <c r="U191" s="10"/>
      <c r="V191" s="65"/>
      <c r="W191" s="65"/>
      <c r="X191" s="65"/>
    </row>
    <row r="192" spans="1:24" s="13" customFormat="1" ht="30" customHeight="1" x14ac:dyDescent="0.25">
      <c r="A192" s="10"/>
      <c r="B192" s="549"/>
      <c r="C192" s="549"/>
      <c r="D192" s="549"/>
      <c r="E192" s="549"/>
      <c r="F192" s="588"/>
      <c r="G192" s="577"/>
      <c r="H192" s="10"/>
      <c r="I192" s="10"/>
      <c r="J192" s="555"/>
      <c r="K192" s="10"/>
      <c r="L192" s="10"/>
      <c r="M192" s="20"/>
      <c r="N192" s="20">
        <f t="shared" si="5"/>
        <v>0</v>
      </c>
      <c r="O192" s="279"/>
      <c r="P192" s="279"/>
      <c r="Q192" s="10"/>
      <c r="R192" s="12"/>
      <c r="S192" s="670"/>
      <c r="T192" s="696"/>
      <c r="U192" s="10"/>
      <c r="V192" s="65"/>
      <c r="W192" s="65"/>
      <c r="X192" s="65"/>
    </row>
    <row r="193" spans="1:24" s="13" customFormat="1" ht="30" customHeight="1" x14ac:dyDescent="0.25">
      <c r="A193" s="10"/>
      <c r="B193" s="549"/>
      <c r="C193" s="549"/>
      <c r="D193" s="549"/>
      <c r="E193" s="549"/>
      <c r="F193" s="588"/>
      <c r="G193" s="577"/>
      <c r="H193" s="10"/>
      <c r="I193" s="10"/>
      <c r="J193" s="555"/>
      <c r="K193" s="10"/>
      <c r="L193" s="10"/>
      <c r="M193" s="20"/>
      <c r="N193" s="20">
        <f t="shared" si="5"/>
        <v>0</v>
      </c>
      <c r="O193" s="279"/>
      <c r="P193" s="279"/>
      <c r="Q193" s="10"/>
      <c r="R193" s="12"/>
      <c r="S193" s="670"/>
      <c r="T193" s="696"/>
      <c r="U193" s="10"/>
      <c r="V193" s="65"/>
      <c r="W193" s="65"/>
      <c r="X193" s="65"/>
    </row>
    <row r="194" spans="1:24" s="13" customFormat="1" ht="30" customHeight="1" thickBot="1" x14ac:dyDescent="0.3">
      <c r="A194" s="100"/>
      <c r="B194" s="549"/>
      <c r="C194" s="549"/>
      <c r="D194" s="549"/>
      <c r="E194" s="549"/>
      <c r="F194" s="588"/>
      <c r="G194" s="577"/>
      <c r="H194" s="100"/>
      <c r="I194" s="100"/>
      <c r="J194" s="555"/>
      <c r="K194" s="383"/>
      <c r="L194" s="383"/>
      <c r="M194" s="384">
        <f>SUM(M185:M193)</f>
        <v>1172259.2</v>
      </c>
      <c r="N194" s="20"/>
      <c r="O194" s="279">
        <f>M194-N194</f>
        <v>1172259.2</v>
      </c>
      <c r="P194" s="279"/>
      <c r="Q194" s="100"/>
      <c r="R194" s="103"/>
      <c r="S194" s="670"/>
      <c r="T194" s="696"/>
      <c r="U194" s="100"/>
      <c r="V194" s="65"/>
      <c r="W194" s="65"/>
      <c r="X194" s="65"/>
    </row>
    <row r="195" spans="1:24" s="13" customFormat="1" ht="60" customHeight="1" thickBot="1" x14ac:dyDescent="0.3">
      <c r="A195" s="140"/>
      <c r="B195" s="704" t="s">
        <v>113</v>
      </c>
      <c r="C195" s="704" t="s">
        <v>86</v>
      </c>
      <c r="D195" s="704">
        <v>204876606</v>
      </c>
      <c r="E195" s="704" t="s">
        <v>102</v>
      </c>
      <c r="F195" s="704" t="s">
        <v>96</v>
      </c>
      <c r="G195" s="706">
        <v>1000</v>
      </c>
      <c r="H195" s="141" t="s">
        <v>169</v>
      </c>
      <c r="I195" s="142">
        <v>500</v>
      </c>
      <c r="J195" s="693">
        <f>G195-I195-I196-I197</f>
        <v>10</v>
      </c>
      <c r="K195" s="143">
        <v>41708</v>
      </c>
      <c r="L195" s="144" t="s">
        <v>171</v>
      </c>
      <c r="M195" s="145">
        <v>500</v>
      </c>
      <c r="N195" s="57">
        <f t="shared" si="5"/>
        <v>0</v>
      </c>
      <c r="O195" s="214"/>
      <c r="P195" s="214"/>
      <c r="Q195" s="700">
        <v>41729</v>
      </c>
      <c r="R195" s="146"/>
      <c r="S195" s="702">
        <v>64200000</v>
      </c>
      <c r="T195" s="691" t="s">
        <v>77</v>
      </c>
      <c r="U195" s="147"/>
      <c r="V195" s="65"/>
      <c r="W195" s="65"/>
      <c r="X195" s="65"/>
    </row>
    <row r="196" spans="1:24" s="13" customFormat="1" ht="60" customHeight="1" thickBot="1" x14ac:dyDescent="0.3">
      <c r="A196" s="148"/>
      <c r="B196" s="633"/>
      <c r="C196" s="633"/>
      <c r="D196" s="633"/>
      <c r="E196" s="633"/>
      <c r="F196" s="633"/>
      <c r="G196" s="649"/>
      <c r="H196" s="56" t="s">
        <v>170</v>
      </c>
      <c r="I196" s="62">
        <v>1.65</v>
      </c>
      <c r="J196" s="646"/>
      <c r="K196" s="59">
        <v>41708</v>
      </c>
      <c r="L196" s="144" t="s">
        <v>172</v>
      </c>
      <c r="M196" s="57">
        <v>1.65</v>
      </c>
      <c r="N196" s="57">
        <f t="shared" si="5"/>
        <v>0</v>
      </c>
      <c r="O196" s="279"/>
      <c r="P196" s="279"/>
      <c r="Q196" s="660"/>
      <c r="R196" s="60"/>
      <c r="S196" s="663"/>
      <c r="T196" s="653"/>
      <c r="U196" s="149"/>
      <c r="V196" s="65"/>
      <c r="W196" s="65"/>
      <c r="X196" s="65"/>
    </row>
    <row r="197" spans="1:24" s="13" customFormat="1" ht="60" customHeight="1" x14ac:dyDescent="0.25">
      <c r="A197" s="148"/>
      <c r="B197" s="633"/>
      <c r="C197" s="633"/>
      <c r="D197" s="633"/>
      <c r="E197" s="633"/>
      <c r="F197" s="633"/>
      <c r="G197" s="649"/>
      <c r="H197" s="56" t="s">
        <v>224</v>
      </c>
      <c r="I197" s="62">
        <v>488.35</v>
      </c>
      <c r="J197" s="646"/>
      <c r="K197" s="59">
        <v>41736</v>
      </c>
      <c r="L197" s="144" t="s">
        <v>235</v>
      </c>
      <c r="M197" s="57">
        <v>488.35</v>
      </c>
      <c r="N197" s="57">
        <f t="shared" si="5"/>
        <v>0</v>
      </c>
      <c r="O197" s="279"/>
      <c r="P197" s="279"/>
      <c r="Q197" s="660"/>
      <c r="R197" s="60"/>
      <c r="S197" s="663"/>
      <c r="T197" s="653"/>
      <c r="U197" s="149"/>
      <c r="V197" s="65"/>
      <c r="W197" s="65"/>
      <c r="X197" s="65"/>
    </row>
    <row r="198" spans="1:24" s="13" customFormat="1" ht="42.75" customHeight="1" thickBot="1" x14ac:dyDescent="0.3">
      <c r="A198" s="150"/>
      <c r="B198" s="705"/>
      <c r="C198" s="705"/>
      <c r="D198" s="705"/>
      <c r="E198" s="705"/>
      <c r="F198" s="705"/>
      <c r="G198" s="707"/>
      <c r="H198" s="151"/>
      <c r="I198" s="152"/>
      <c r="J198" s="694"/>
      <c r="K198" s="153"/>
      <c r="L198" s="153"/>
      <c r="M198" s="154"/>
      <c r="N198" s="57">
        <f t="shared" si="5"/>
        <v>0</v>
      </c>
      <c r="O198" s="225"/>
      <c r="P198" s="225"/>
      <c r="Q198" s="701"/>
      <c r="R198" s="155"/>
      <c r="S198" s="703"/>
      <c r="T198" s="692"/>
      <c r="U198" s="156"/>
      <c r="V198" s="65"/>
      <c r="W198" s="65"/>
      <c r="X198" s="65"/>
    </row>
    <row r="199" spans="1:24" s="13" customFormat="1" ht="45" x14ac:dyDescent="0.25">
      <c r="A199" s="101"/>
      <c r="B199" s="104" t="s">
        <v>127</v>
      </c>
      <c r="C199" s="104" t="s">
        <v>118</v>
      </c>
      <c r="D199" s="104">
        <v>202161098</v>
      </c>
      <c r="E199" s="104" t="s">
        <v>119</v>
      </c>
      <c r="F199" s="104" t="s">
        <v>117</v>
      </c>
      <c r="G199" s="402">
        <v>3500</v>
      </c>
      <c r="H199" s="104" t="s">
        <v>144</v>
      </c>
      <c r="I199" s="106">
        <v>3500</v>
      </c>
      <c r="J199" s="105">
        <f>G199-I199</f>
        <v>0</v>
      </c>
      <c r="K199" s="107">
        <v>41689</v>
      </c>
      <c r="L199" s="106" t="s">
        <v>145</v>
      </c>
      <c r="M199" s="105">
        <v>3500</v>
      </c>
      <c r="N199" s="105">
        <f t="shared" si="5"/>
        <v>0</v>
      </c>
      <c r="O199" s="280"/>
      <c r="P199" s="280"/>
      <c r="Q199" s="107">
        <v>42004</v>
      </c>
      <c r="R199" s="108" t="s">
        <v>146</v>
      </c>
      <c r="S199" s="109">
        <v>50112300</v>
      </c>
      <c r="T199" s="110" t="s">
        <v>120</v>
      </c>
      <c r="U199" s="106"/>
      <c r="V199" s="65"/>
      <c r="W199" s="65"/>
      <c r="X199" s="65"/>
    </row>
    <row r="200" spans="1:24" s="13" customFormat="1" ht="42.75" customHeight="1" thickBot="1" x14ac:dyDescent="0.3">
      <c r="A200" s="58"/>
      <c r="B200" s="169" t="s">
        <v>149</v>
      </c>
      <c r="C200" s="171" t="s">
        <v>128</v>
      </c>
      <c r="D200" s="171">
        <v>404873614</v>
      </c>
      <c r="E200" s="171" t="s">
        <v>129</v>
      </c>
      <c r="F200" s="56" t="s">
        <v>132</v>
      </c>
      <c r="G200" s="403">
        <v>2749</v>
      </c>
      <c r="H200" s="169" t="s">
        <v>147</v>
      </c>
      <c r="I200" s="171">
        <v>2749</v>
      </c>
      <c r="J200" s="171">
        <f>G200-I200</f>
        <v>0</v>
      </c>
      <c r="K200" s="170">
        <v>41697</v>
      </c>
      <c r="L200" s="171" t="s">
        <v>148</v>
      </c>
      <c r="M200" s="171">
        <v>2749</v>
      </c>
      <c r="N200" s="171">
        <f t="shared" si="5"/>
        <v>0</v>
      </c>
      <c r="O200" s="242"/>
      <c r="P200" s="242"/>
      <c r="Q200" s="58">
        <v>41639</v>
      </c>
      <c r="R200" s="58" t="s">
        <v>146</v>
      </c>
      <c r="S200" s="58">
        <v>30192000</v>
      </c>
      <c r="T200" s="58" t="s">
        <v>150</v>
      </c>
      <c r="U200" s="58"/>
      <c r="V200" s="65"/>
      <c r="W200" s="65"/>
      <c r="X200" s="65"/>
    </row>
    <row r="201" spans="1:24" s="63" customFormat="1" ht="30" customHeight="1" x14ac:dyDescent="0.25">
      <c r="A201" s="612"/>
      <c r="B201" s="600"/>
      <c r="C201" s="606" t="s">
        <v>86</v>
      </c>
      <c r="D201" s="177"/>
      <c r="E201" s="608">
        <v>204876606</v>
      </c>
      <c r="F201" s="613" t="s">
        <v>134</v>
      </c>
      <c r="G201" s="404"/>
      <c r="H201" s="182"/>
      <c r="I201" s="618" t="s">
        <v>135</v>
      </c>
      <c r="J201" s="597">
        <v>270</v>
      </c>
      <c r="K201" s="183">
        <v>41681</v>
      </c>
      <c r="L201" s="183" t="s">
        <v>136</v>
      </c>
      <c r="M201" s="184">
        <v>82</v>
      </c>
      <c r="N201" s="597">
        <f>J201-M201-M202</f>
        <v>188</v>
      </c>
      <c r="O201" s="290"/>
      <c r="P201" s="291"/>
      <c r="Q201" s="593"/>
      <c r="R201" s="54"/>
      <c r="S201" s="635"/>
      <c r="T201" s="598"/>
      <c r="U201" s="55"/>
      <c r="V201" s="66"/>
      <c r="W201" s="66"/>
    </row>
    <row r="202" spans="1:24" s="63" customFormat="1" ht="18" customHeight="1" thickBot="1" x14ac:dyDescent="0.3">
      <c r="A202" s="612"/>
      <c r="B202" s="601"/>
      <c r="C202" s="607"/>
      <c r="D202" s="176"/>
      <c r="E202" s="609"/>
      <c r="F202" s="614"/>
      <c r="G202" s="405"/>
      <c r="H202" s="180"/>
      <c r="I202" s="619"/>
      <c r="J202" s="621"/>
      <c r="K202" s="168"/>
      <c r="L202" s="55"/>
      <c r="M202" s="168"/>
      <c r="N202" s="598"/>
      <c r="O202" s="283"/>
      <c r="P202" s="292"/>
      <c r="Q202" s="593"/>
      <c r="R202" s="54"/>
      <c r="S202" s="635"/>
      <c r="T202" s="598"/>
      <c r="U202" s="55"/>
      <c r="V202" s="66"/>
      <c r="W202" s="66"/>
    </row>
    <row r="203" spans="1:24" s="63" customFormat="1" ht="18" customHeight="1" thickBot="1" x14ac:dyDescent="0.3">
      <c r="A203" s="598"/>
      <c r="B203" s="175"/>
      <c r="C203" s="175"/>
      <c r="D203" s="175"/>
      <c r="E203" s="175"/>
      <c r="F203" s="615"/>
      <c r="G203" s="406"/>
      <c r="H203" s="181"/>
      <c r="I203" s="620"/>
      <c r="J203" s="622"/>
      <c r="K203" s="336"/>
      <c r="L203" s="117"/>
      <c r="M203" s="336"/>
      <c r="N203" s="599"/>
      <c r="O203" s="293"/>
      <c r="P203" s="294"/>
      <c r="Q203" s="593"/>
      <c r="R203" s="54"/>
      <c r="S203" s="635"/>
      <c r="T203" s="598"/>
      <c r="U203" s="55"/>
      <c r="V203" s="66"/>
      <c r="W203" s="66"/>
    </row>
    <row r="204" spans="1:24" s="63" customFormat="1" ht="27" customHeight="1" x14ac:dyDescent="0.25">
      <c r="A204" s="598"/>
      <c r="B204" s="178"/>
      <c r="C204" s="610" t="s">
        <v>280</v>
      </c>
      <c r="D204" s="178"/>
      <c r="E204" s="178"/>
      <c r="F204" s="616"/>
      <c r="G204" s="407"/>
      <c r="H204" s="185"/>
      <c r="I204" s="611" t="s">
        <v>281</v>
      </c>
      <c r="J204" s="596">
        <v>263</v>
      </c>
      <c r="K204" s="188">
        <v>41772</v>
      </c>
      <c r="L204" s="188" t="s">
        <v>282</v>
      </c>
      <c r="M204" s="313">
        <v>83</v>
      </c>
      <c r="N204" s="596">
        <f>J204-M204-M205-M206</f>
        <v>0</v>
      </c>
      <c r="O204" s="282"/>
      <c r="P204" s="282"/>
      <c r="Q204" s="594"/>
      <c r="R204" s="54"/>
      <c r="S204" s="635"/>
      <c r="T204" s="598"/>
      <c r="U204" s="55"/>
      <c r="V204" s="66"/>
      <c r="W204" s="66"/>
    </row>
    <row r="205" spans="1:24" s="63" customFormat="1" ht="18" customHeight="1" x14ac:dyDescent="0.25">
      <c r="A205" s="598"/>
      <c r="B205" s="178"/>
      <c r="C205" s="610"/>
      <c r="D205" s="178"/>
      <c r="E205" s="178"/>
      <c r="F205" s="616"/>
      <c r="G205" s="407"/>
      <c r="H205" s="185"/>
      <c r="I205" s="611"/>
      <c r="J205" s="596"/>
      <c r="K205" s="188" t="s">
        <v>329</v>
      </c>
      <c r="L205" s="188" t="s">
        <v>448</v>
      </c>
      <c r="M205" s="313">
        <v>91.5</v>
      </c>
      <c r="N205" s="596"/>
      <c r="O205" s="283"/>
      <c r="P205" s="283"/>
      <c r="Q205" s="594"/>
      <c r="R205" s="54"/>
      <c r="S205" s="635"/>
      <c r="T205" s="598"/>
      <c r="U205" s="55"/>
      <c r="V205" s="66"/>
      <c r="W205" s="66"/>
    </row>
    <row r="206" spans="1:24" s="63" customFormat="1" ht="18" customHeight="1" x14ac:dyDescent="0.25">
      <c r="A206" s="598"/>
      <c r="B206" s="178"/>
      <c r="C206" s="610"/>
      <c r="D206" s="178"/>
      <c r="E206" s="178"/>
      <c r="F206" s="616"/>
      <c r="G206" s="407"/>
      <c r="H206" s="185"/>
      <c r="I206" s="611"/>
      <c r="J206" s="596"/>
      <c r="K206" s="188" t="s">
        <v>415</v>
      </c>
      <c r="L206" s="188" t="s">
        <v>449</v>
      </c>
      <c r="M206" s="313">
        <v>88.5</v>
      </c>
      <c r="N206" s="596"/>
      <c r="O206" s="283"/>
      <c r="P206" s="283"/>
      <c r="Q206" s="594"/>
      <c r="R206" s="54"/>
      <c r="S206" s="635"/>
      <c r="T206" s="598"/>
      <c r="U206" s="55"/>
      <c r="V206" s="66"/>
      <c r="W206" s="66"/>
    </row>
    <row r="207" spans="1:24" s="63" customFormat="1" ht="29.25" customHeight="1" x14ac:dyDescent="0.25">
      <c r="A207" s="598"/>
      <c r="B207" s="178"/>
      <c r="C207" s="610"/>
      <c r="D207" s="178"/>
      <c r="E207" s="178"/>
      <c r="F207" s="616"/>
      <c r="G207" s="407"/>
      <c r="H207" s="185"/>
      <c r="I207" s="311" t="s">
        <v>569</v>
      </c>
      <c r="J207" s="312">
        <v>93</v>
      </c>
      <c r="K207" s="186" t="s">
        <v>487</v>
      </c>
      <c r="L207" s="186" t="s">
        <v>568</v>
      </c>
      <c r="M207" s="457">
        <v>93</v>
      </c>
      <c r="N207" s="312">
        <f>J207-M207</f>
        <v>0</v>
      </c>
      <c r="O207" s="283"/>
      <c r="P207" s="283"/>
      <c r="Q207" s="594"/>
      <c r="R207" s="54"/>
      <c r="S207" s="635"/>
      <c r="T207" s="598"/>
      <c r="U207" s="55"/>
      <c r="V207" s="66"/>
      <c r="W207" s="66"/>
    </row>
    <row r="208" spans="1:24" s="63" customFormat="1" ht="30" customHeight="1" x14ac:dyDescent="0.25">
      <c r="A208" s="598"/>
      <c r="B208" s="178"/>
      <c r="C208" s="610"/>
      <c r="D208" s="178"/>
      <c r="E208" s="178"/>
      <c r="F208" s="616"/>
      <c r="G208" s="407"/>
      <c r="H208" s="185"/>
      <c r="I208" s="611" t="s">
        <v>694</v>
      </c>
      <c r="J208" s="596">
        <v>450</v>
      </c>
      <c r="K208" s="188" t="s">
        <v>567</v>
      </c>
      <c r="L208" s="188"/>
      <c r="M208" s="187">
        <v>91.5</v>
      </c>
      <c r="N208" s="623">
        <f>J208-M208-M209-M210-M211</f>
        <v>167.6</v>
      </c>
      <c r="O208" s="283"/>
      <c r="P208" s="283"/>
      <c r="Q208" s="594"/>
      <c r="R208" s="54"/>
      <c r="S208" s="635"/>
      <c r="T208" s="598"/>
      <c r="U208" s="55"/>
      <c r="V208" s="66"/>
      <c r="W208" s="66"/>
    </row>
    <row r="209" spans="1:24" s="63" customFormat="1" ht="18" customHeight="1" x14ac:dyDescent="0.25">
      <c r="A209" s="598"/>
      <c r="B209" s="178"/>
      <c r="C209" s="610"/>
      <c r="D209" s="178"/>
      <c r="E209" s="178"/>
      <c r="F209" s="616"/>
      <c r="G209" s="407"/>
      <c r="H209" s="185"/>
      <c r="I209" s="611"/>
      <c r="J209" s="596"/>
      <c r="K209" s="188" t="s">
        <v>695</v>
      </c>
      <c r="L209" s="188"/>
      <c r="M209" s="187">
        <v>94.5</v>
      </c>
      <c r="N209" s="624"/>
      <c r="O209" s="283"/>
      <c r="P209" s="283"/>
      <c r="Q209" s="594"/>
      <c r="R209" s="54"/>
      <c r="S209" s="635"/>
      <c r="T209" s="598"/>
      <c r="U209" s="55"/>
      <c r="V209" s="66"/>
      <c r="W209" s="66"/>
    </row>
    <row r="210" spans="1:24" s="63" customFormat="1" ht="18" customHeight="1" x14ac:dyDescent="0.25">
      <c r="A210" s="598"/>
      <c r="B210" s="178"/>
      <c r="C210" s="610"/>
      <c r="D210" s="178"/>
      <c r="E210" s="178"/>
      <c r="F210" s="616"/>
      <c r="G210" s="407"/>
      <c r="H210" s="185"/>
      <c r="I210" s="611"/>
      <c r="J210" s="596"/>
      <c r="K210" s="188" t="s">
        <v>682</v>
      </c>
      <c r="L210" s="188"/>
      <c r="M210" s="187">
        <v>96.4</v>
      </c>
      <c r="N210" s="624"/>
      <c r="O210" s="283"/>
      <c r="P210" s="283"/>
      <c r="Q210" s="594"/>
      <c r="R210" s="54"/>
      <c r="S210" s="635"/>
      <c r="T210" s="598"/>
      <c r="U210" s="55"/>
      <c r="V210" s="66"/>
      <c r="W210" s="66"/>
    </row>
    <row r="211" spans="1:24" s="63" customFormat="1" ht="18" customHeight="1" x14ac:dyDescent="0.25">
      <c r="A211" s="598"/>
      <c r="B211" s="178"/>
      <c r="C211" s="610"/>
      <c r="D211" s="178"/>
      <c r="E211" s="178"/>
      <c r="F211" s="616"/>
      <c r="G211" s="407"/>
      <c r="H211" s="185"/>
      <c r="I211" s="611"/>
      <c r="J211" s="596"/>
      <c r="K211" s="188"/>
      <c r="L211" s="188"/>
      <c r="M211" s="187"/>
      <c r="N211" s="624"/>
      <c r="O211" s="283"/>
      <c r="P211" s="283"/>
      <c r="Q211" s="594"/>
      <c r="R211" s="54"/>
      <c r="S211" s="635"/>
      <c r="T211" s="598"/>
      <c r="U211" s="55"/>
      <c r="V211" s="66"/>
      <c r="W211" s="66"/>
    </row>
    <row r="212" spans="1:24" s="63" customFormat="1" ht="33" customHeight="1" x14ac:dyDescent="0.25">
      <c r="A212" s="598"/>
      <c r="B212" s="178"/>
      <c r="C212" s="610"/>
      <c r="D212" s="178"/>
      <c r="E212" s="178"/>
      <c r="F212" s="616"/>
      <c r="G212" s="407"/>
      <c r="H212" s="185"/>
      <c r="I212" s="167"/>
      <c r="J212" s="187"/>
      <c r="K212" s="188"/>
      <c r="L212" s="188"/>
      <c r="M212" s="187"/>
      <c r="N212" s="625"/>
      <c r="O212" s="283"/>
      <c r="P212" s="283"/>
      <c r="Q212" s="594"/>
      <c r="R212" s="54"/>
      <c r="S212" s="635"/>
      <c r="T212" s="598"/>
      <c r="U212" s="55"/>
      <c r="V212" s="66"/>
      <c r="W212" s="66"/>
    </row>
    <row r="213" spans="1:24" s="63" customFormat="1" ht="18" customHeight="1" x14ac:dyDescent="0.25">
      <c r="A213" s="598"/>
      <c r="B213" s="178"/>
      <c r="C213" s="610"/>
      <c r="D213" s="178"/>
      <c r="E213" s="178"/>
      <c r="F213" s="616"/>
      <c r="G213" s="407"/>
      <c r="H213" s="185"/>
      <c r="I213" s="167"/>
      <c r="J213" s="187"/>
      <c r="K213" s="187"/>
      <c r="L213" s="188"/>
      <c r="M213" s="187"/>
      <c r="N213" s="189"/>
      <c r="O213" s="283"/>
      <c r="P213" s="283"/>
      <c r="Q213" s="594"/>
      <c r="R213" s="54"/>
      <c r="S213" s="635"/>
      <c r="T213" s="598"/>
      <c r="U213" s="55"/>
      <c r="V213" s="66"/>
      <c r="W213" s="66"/>
    </row>
    <row r="214" spans="1:24" s="63" customFormat="1" ht="18" customHeight="1" thickBot="1" x14ac:dyDescent="0.3">
      <c r="A214" s="599"/>
      <c r="B214" s="179"/>
      <c r="C214" s="179"/>
      <c r="D214" s="179"/>
      <c r="E214" s="179"/>
      <c r="F214" s="617"/>
      <c r="G214" s="408"/>
      <c r="H214" s="190"/>
      <c r="I214" s="191"/>
      <c r="J214" s="192"/>
      <c r="K214" s="192"/>
      <c r="L214" s="193"/>
      <c r="M214" s="192"/>
      <c r="N214" s="194"/>
      <c r="O214" s="191"/>
      <c r="P214" s="191"/>
      <c r="Q214" s="595"/>
      <c r="R214" s="116"/>
      <c r="S214" s="636"/>
      <c r="T214" s="599"/>
      <c r="U214" s="117"/>
      <c r="V214" s="66"/>
      <c r="W214" s="66"/>
    </row>
    <row r="215" spans="1:24" s="13" customFormat="1" ht="15" customHeight="1" x14ac:dyDescent="0.25">
      <c r="A215" s="582"/>
      <c r="B215" s="585" t="s">
        <v>173</v>
      </c>
      <c r="C215" s="585" t="s">
        <v>174</v>
      </c>
      <c r="D215" s="585">
        <v>203841940</v>
      </c>
      <c r="E215" s="585" t="s">
        <v>175</v>
      </c>
      <c r="F215" s="587" t="s">
        <v>176</v>
      </c>
      <c r="G215" s="590">
        <v>6500</v>
      </c>
      <c r="H215" s="585" t="s">
        <v>276</v>
      </c>
      <c r="I215" s="690">
        <v>2180</v>
      </c>
      <c r="J215" s="602">
        <f>G215-I215-I220-I225-I226</f>
        <v>3400.67</v>
      </c>
      <c r="K215" s="321">
        <v>41772</v>
      </c>
      <c r="L215" s="458" t="s">
        <v>136</v>
      </c>
      <c r="M215" s="459">
        <v>604.95000000000005</v>
      </c>
      <c r="N215" s="602">
        <f>I215-M215-M216-M217-M218-M219</f>
        <v>7.9999999999870397E-2</v>
      </c>
      <c r="O215" s="278"/>
      <c r="P215" s="278"/>
      <c r="Q215" s="690" t="s">
        <v>813</v>
      </c>
      <c r="R215" s="111"/>
      <c r="S215" s="637">
        <v>64212999</v>
      </c>
      <c r="T215" s="585" t="s">
        <v>114</v>
      </c>
      <c r="U215" s="112"/>
      <c r="V215" s="65"/>
      <c r="W215" s="65"/>
      <c r="X215" s="65"/>
    </row>
    <row r="216" spans="1:24" s="13" customFormat="1" x14ac:dyDescent="0.25">
      <c r="A216" s="583"/>
      <c r="B216" s="549"/>
      <c r="C216" s="549"/>
      <c r="D216" s="549"/>
      <c r="E216" s="549"/>
      <c r="F216" s="588"/>
      <c r="G216" s="577"/>
      <c r="H216" s="549"/>
      <c r="I216" s="557"/>
      <c r="J216" s="555"/>
      <c r="K216" s="11" t="s">
        <v>326</v>
      </c>
      <c r="L216" s="460" t="s">
        <v>450</v>
      </c>
      <c r="M216" s="444">
        <v>599</v>
      </c>
      <c r="N216" s="555"/>
      <c r="O216" s="279"/>
      <c r="P216" s="279"/>
      <c r="Q216" s="557"/>
      <c r="R216" s="12"/>
      <c r="S216" s="638"/>
      <c r="T216" s="549"/>
      <c r="U216" s="118"/>
      <c r="V216" s="65"/>
      <c r="W216" s="65"/>
      <c r="X216" s="65"/>
    </row>
    <row r="217" spans="1:24" s="13" customFormat="1" x14ac:dyDescent="0.25">
      <c r="A217" s="583"/>
      <c r="B217" s="549"/>
      <c r="C217" s="549"/>
      <c r="D217" s="549"/>
      <c r="E217" s="549"/>
      <c r="F217" s="588"/>
      <c r="G217" s="577"/>
      <c r="H217" s="549"/>
      <c r="I217" s="557"/>
      <c r="J217" s="555"/>
      <c r="K217" s="11" t="s">
        <v>473</v>
      </c>
      <c r="L217" s="460" t="s">
        <v>500</v>
      </c>
      <c r="M217" s="444">
        <v>634.72</v>
      </c>
      <c r="N217" s="555"/>
      <c r="O217" s="279"/>
      <c r="P217" s="279"/>
      <c r="Q217" s="557"/>
      <c r="R217" s="12"/>
      <c r="S217" s="638"/>
      <c r="T217" s="549"/>
      <c r="U217" s="118"/>
      <c r="V217" s="65"/>
      <c r="W217" s="65"/>
      <c r="X217" s="65"/>
    </row>
    <row r="218" spans="1:24" s="13" customFormat="1" x14ac:dyDescent="0.25">
      <c r="A218" s="583"/>
      <c r="B218" s="549"/>
      <c r="C218" s="549"/>
      <c r="D218" s="549"/>
      <c r="E218" s="549"/>
      <c r="F218" s="588"/>
      <c r="G218" s="577"/>
      <c r="H218" s="549"/>
      <c r="I218" s="557"/>
      <c r="J218" s="555"/>
      <c r="K218" s="10" t="s">
        <v>473</v>
      </c>
      <c r="L218" s="272" t="s">
        <v>501</v>
      </c>
      <c r="M218" s="444">
        <v>57.09</v>
      </c>
      <c r="N218" s="555"/>
      <c r="O218" s="279"/>
      <c r="P218" s="279"/>
      <c r="Q218" s="557"/>
      <c r="R218" s="12"/>
      <c r="S218" s="638"/>
      <c r="T218" s="549"/>
      <c r="U218" s="118"/>
      <c r="V218" s="65"/>
      <c r="W218" s="65"/>
      <c r="X218" s="65"/>
    </row>
    <row r="219" spans="1:24" s="13" customFormat="1" ht="15.75" thickBot="1" x14ac:dyDescent="0.3">
      <c r="A219" s="583"/>
      <c r="B219" s="549"/>
      <c r="C219" s="549"/>
      <c r="D219" s="549"/>
      <c r="E219" s="549"/>
      <c r="F219" s="588"/>
      <c r="G219" s="577"/>
      <c r="H219" s="549"/>
      <c r="I219" s="557"/>
      <c r="J219" s="555"/>
      <c r="K219" s="10" t="s">
        <v>553</v>
      </c>
      <c r="L219" s="272" t="s">
        <v>570</v>
      </c>
      <c r="M219" s="444">
        <v>284.16000000000003</v>
      </c>
      <c r="N219" s="556"/>
      <c r="O219" s="279"/>
      <c r="P219" s="279"/>
      <c r="Q219" s="557"/>
      <c r="R219" s="12"/>
      <c r="S219" s="638"/>
      <c r="T219" s="549"/>
      <c r="U219" s="118"/>
      <c r="V219" s="65"/>
      <c r="W219" s="65"/>
      <c r="X219" s="65"/>
    </row>
    <row r="220" spans="1:24" s="13" customFormat="1" ht="15" customHeight="1" x14ac:dyDescent="0.25">
      <c r="A220" s="583"/>
      <c r="B220" s="549"/>
      <c r="C220" s="549"/>
      <c r="D220" s="549"/>
      <c r="E220" s="549"/>
      <c r="F220" s="588"/>
      <c r="G220" s="591"/>
      <c r="H220" s="722" t="s">
        <v>571</v>
      </c>
      <c r="I220" s="725">
        <v>919.33</v>
      </c>
      <c r="J220" s="603"/>
      <c r="K220" s="10" t="s">
        <v>553</v>
      </c>
      <c r="L220" s="272" t="s">
        <v>572</v>
      </c>
      <c r="M220" s="487">
        <v>344.66</v>
      </c>
      <c r="N220" s="737">
        <f>I220-M220-M221</f>
        <v>0</v>
      </c>
      <c r="O220" s="488"/>
      <c r="P220" s="279"/>
      <c r="Q220" s="557"/>
      <c r="R220" s="12"/>
      <c r="S220" s="638"/>
      <c r="T220" s="549"/>
      <c r="U220" s="118"/>
      <c r="V220" s="65"/>
      <c r="W220" s="65"/>
      <c r="X220" s="65"/>
    </row>
    <row r="221" spans="1:24" s="13" customFormat="1" ht="15.75" thickBot="1" x14ac:dyDescent="0.3">
      <c r="A221" s="583"/>
      <c r="B221" s="549"/>
      <c r="C221" s="549"/>
      <c r="D221" s="549"/>
      <c r="E221" s="549"/>
      <c r="F221" s="588"/>
      <c r="G221" s="591"/>
      <c r="H221" s="723"/>
      <c r="I221" s="726"/>
      <c r="J221" s="603"/>
      <c r="K221" s="10" t="s">
        <v>573</v>
      </c>
      <c r="L221" s="272" t="s">
        <v>574</v>
      </c>
      <c r="M221" s="487">
        <v>574.66999999999996</v>
      </c>
      <c r="N221" s="738"/>
      <c r="O221" s="488"/>
      <c r="P221" s="279"/>
      <c r="Q221" s="557"/>
      <c r="R221" s="12"/>
      <c r="S221" s="638"/>
      <c r="T221" s="549"/>
      <c r="U221" s="118"/>
      <c r="V221" s="65"/>
      <c r="W221" s="65"/>
      <c r="X221" s="65"/>
    </row>
    <row r="222" spans="1:24" s="13" customFormat="1" ht="15.75" thickBot="1" x14ac:dyDescent="0.3">
      <c r="A222" s="583"/>
      <c r="B222" s="549"/>
      <c r="C222" s="549"/>
      <c r="D222" s="549"/>
      <c r="E222" s="549"/>
      <c r="F222" s="588"/>
      <c r="G222" s="591"/>
      <c r="H222" s="724"/>
      <c r="I222" s="727"/>
      <c r="J222" s="603"/>
      <c r="K222" s="10" t="s">
        <v>633</v>
      </c>
      <c r="L222" s="272" t="s">
        <v>634</v>
      </c>
      <c r="M222" s="444">
        <v>606.39</v>
      </c>
      <c r="N222" s="602">
        <f>I223-M222-M223-M224</f>
        <v>1713.6100000000001</v>
      </c>
      <c r="O222" s="279"/>
      <c r="P222" s="279"/>
      <c r="Q222" s="557"/>
      <c r="R222" s="12"/>
      <c r="S222" s="638"/>
      <c r="T222" s="549"/>
      <c r="U222" s="118"/>
      <c r="V222" s="65"/>
      <c r="W222" s="65"/>
      <c r="X222" s="65"/>
    </row>
    <row r="223" spans="1:24" s="13" customFormat="1" x14ac:dyDescent="0.25">
      <c r="A223" s="583"/>
      <c r="B223" s="549"/>
      <c r="C223" s="549"/>
      <c r="D223" s="549"/>
      <c r="E223" s="549"/>
      <c r="F223" s="588"/>
      <c r="G223" s="577"/>
      <c r="H223" s="585" t="s">
        <v>759</v>
      </c>
      <c r="I223" s="690">
        <v>2320</v>
      </c>
      <c r="J223" s="555"/>
      <c r="K223" s="10"/>
      <c r="L223" s="272"/>
      <c r="M223" s="444"/>
      <c r="N223" s="555"/>
      <c r="O223" s="279"/>
      <c r="P223" s="279"/>
      <c r="Q223" s="557"/>
      <c r="R223" s="12"/>
      <c r="S223" s="638"/>
      <c r="T223" s="549"/>
      <c r="U223" s="118"/>
      <c r="V223" s="65"/>
      <c r="W223" s="65"/>
      <c r="X223" s="65"/>
    </row>
    <row r="224" spans="1:24" s="13" customFormat="1" x14ac:dyDescent="0.25">
      <c r="A224" s="583"/>
      <c r="B224" s="549"/>
      <c r="C224" s="549"/>
      <c r="D224" s="549"/>
      <c r="E224" s="549"/>
      <c r="F224" s="588"/>
      <c r="G224" s="577"/>
      <c r="H224" s="549"/>
      <c r="I224" s="557"/>
      <c r="J224" s="555"/>
      <c r="K224" s="10"/>
      <c r="L224" s="272"/>
      <c r="M224" s="444"/>
      <c r="N224" s="556"/>
      <c r="O224" s="279"/>
      <c r="P224" s="279"/>
      <c r="Q224" s="557"/>
      <c r="R224" s="12"/>
      <c r="S224" s="638"/>
      <c r="T224" s="549"/>
      <c r="U224" s="118"/>
      <c r="V224" s="65"/>
      <c r="W224" s="65"/>
      <c r="X224" s="65"/>
    </row>
    <row r="225" spans="1:24" s="13" customFormat="1" x14ac:dyDescent="0.25">
      <c r="A225" s="583"/>
      <c r="B225" s="549"/>
      <c r="C225" s="549"/>
      <c r="D225" s="549"/>
      <c r="E225" s="549"/>
      <c r="F225" s="588"/>
      <c r="G225" s="577"/>
      <c r="H225" s="550"/>
      <c r="I225" s="547"/>
      <c r="J225" s="555"/>
      <c r="K225" s="10"/>
      <c r="L225" s="272"/>
      <c r="M225" s="444"/>
      <c r="N225" s="20"/>
      <c r="O225" s="279"/>
      <c r="P225" s="279"/>
      <c r="Q225" s="557"/>
      <c r="R225" s="12"/>
      <c r="S225" s="638"/>
      <c r="T225" s="549"/>
      <c r="U225" s="118"/>
      <c r="V225" s="65"/>
      <c r="W225" s="65"/>
      <c r="X225" s="65"/>
    </row>
    <row r="226" spans="1:24" s="13" customFormat="1" x14ac:dyDescent="0.25">
      <c r="A226" s="583"/>
      <c r="B226" s="549"/>
      <c r="C226" s="549"/>
      <c r="D226" s="549"/>
      <c r="E226" s="549"/>
      <c r="F226" s="588"/>
      <c r="G226" s="577"/>
      <c r="H226" s="10"/>
      <c r="I226" s="10"/>
      <c r="J226" s="555"/>
      <c r="K226" s="10"/>
      <c r="L226" s="10"/>
      <c r="M226" s="20"/>
      <c r="N226" s="20"/>
      <c r="O226" s="279"/>
      <c r="P226" s="279"/>
      <c r="Q226" s="557"/>
      <c r="R226" s="12"/>
      <c r="S226" s="638"/>
      <c r="T226" s="549"/>
      <c r="U226" s="118"/>
      <c r="V226" s="65"/>
      <c r="W226" s="65"/>
      <c r="X226" s="65"/>
    </row>
    <row r="227" spans="1:24" s="13" customFormat="1" ht="15.75" thickBot="1" x14ac:dyDescent="0.3">
      <c r="A227" s="583"/>
      <c r="B227" s="549"/>
      <c r="C227" s="549"/>
      <c r="D227" s="549"/>
      <c r="E227" s="549"/>
      <c r="F227" s="588"/>
      <c r="G227" s="577"/>
      <c r="H227" s="10"/>
      <c r="I227" s="10"/>
      <c r="J227" s="555"/>
      <c r="K227" s="345"/>
      <c r="L227" s="345"/>
      <c r="M227" s="347"/>
      <c r="N227" s="20"/>
      <c r="O227" s="279"/>
      <c r="P227" s="279"/>
      <c r="Q227" s="557"/>
      <c r="R227" s="12"/>
      <c r="S227" s="638"/>
      <c r="T227" s="549"/>
      <c r="U227" s="118"/>
      <c r="V227" s="65"/>
      <c r="W227" s="65"/>
      <c r="X227" s="65"/>
    </row>
    <row r="228" spans="1:24" s="13" customFormat="1" ht="18" x14ac:dyDescent="0.25">
      <c r="A228" s="583"/>
      <c r="B228" s="549"/>
      <c r="C228" s="549"/>
      <c r="D228" s="549"/>
      <c r="E228" s="549"/>
      <c r="F228" s="588"/>
      <c r="G228" s="577"/>
      <c r="H228" s="10"/>
      <c r="I228" s="10"/>
      <c r="J228" s="604"/>
      <c r="K228" s="385"/>
      <c r="L228" s="386"/>
      <c r="M228" s="387"/>
      <c r="N228" s="359"/>
      <c r="O228" s="279"/>
      <c r="P228" s="279"/>
      <c r="Q228" s="557"/>
      <c r="R228" s="12"/>
      <c r="S228" s="638"/>
      <c r="T228" s="549"/>
      <c r="U228" s="118"/>
      <c r="V228" s="65"/>
      <c r="W228" s="65"/>
      <c r="X228" s="65"/>
    </row>
    <row r="229" spans="1:24" s="13" customFormat="1" ht="18.75" thickBot="1" x14ac:dyDescent="0.3">
      <c r="A229" s="584"/>
      <c r="B229" s="586"/>
      <c r="C229" s="586"/>
      <c r="D229" s="586"/>
      <c r="E229" s="586"/>
      <c r="F229" s="589"/>
      <c r="G229" s="592"/>
      <c r="H229" s="113"/>
      <c r="I229" s="113"/>
      <c r="J229" s="605"/>
      <c r="K229" s="388"/>
      <c r="L229" s="389"/>
      <c r="M229" s="373">
        <f>SUM(M215:M228)</f>
        <v>3705.64</v>
      </c>
      <c r="N229" s="461">
        <f>G215-M229</f>
        <v>2794.36</v>
      </c>
      <c r="O229" s="238"/>
      <c r="P229" s="238"/>
      <c r="Q229" s="728"/>
      <c r="R229" s="114"/>
      <c r="S229" s="639"/>
      <c r="T229" s="586"/>
      <c r="U229" s="115"/>
      <c r="V229" s="65"/>
      <c r="W229" s="65"/>
      <c r="X229" s="65"/>
    </row>
    <row r="230" spans="1:24" s="13" customFormat="1" ht="28.5" customHeight="1" x14ac:dyDescent="0.25">
      <c r="A230" s="102"/>
      <c r="B230" s="158" t="s">
        <v>149</v>
      </c>
      <c r="C230" s="159" t="s">
        <v>236</v>
      </c>
      <c r="D230" s="159">
        <v>205203279</v>
      </c>
      <c r="E230" s="159" t="s">
        <v>237</v>
      </c>
      <c r="F230" s="159" t="s">
        <v>238</v>
      </c>
      <c r="G230" s="409">
        <v>7260</v>
      </c>
      <c r="H230" s="159" t="s">
        <v>240</v>
      </c>
      <c r="I230" s="161">
        <v>7260</v>
      </c>
      <c r="J230" s="160">
        <f>G230-I230</f>
        <v>0</v>
      </c>
      <c r="K230" s="162">
        <v>41753</v>
      </c>
      <c r="L230" s="161" t="s">
        <v>241</v>
      </c>
      <c r="M230" s="160">
        <v>7260</v>
      </c>
      <c r="N230" s="160">
        <f>I230-M230</f>
        <v>0</v>
      </c>
      <c r="O230" s="280"/>
      <c r="P230" s="280"/>
      <c r="Q230" s="161"/>
      <c r="R230" s="163"/>
      <c r="S230" s="164">
        <v>32552100</v>
      </c>
      <c r="T230" s="161" t="s">
        <v>239</v>
      </c>
      <c r="U230" s="161"/>
      <c r="V230" s="65"/>
      <c r="W230" s="65"/>
      <c r="X230" s="65"/>
    </row>
    <row r="231" spans="1:24" s="13" customFormat="1" ht="30.75" thickBot="1" x14ac:dyDescent="0.3">
      <c r="A231" s="10"/>
      <c r="B231" s="204" t="s">
        <v>149</v>
      </c>
      <c r="C231" s="205" t="s">
        <v>244</v>
      </c>
      <c r="D231" s="205">
        <v>400009423</v>
      </c>
      <c r="E231" s="205" t="s">
        <v>245</v>
      </c>
      <c r="F231" s="205" t="s">
        <v>243</v>
      </c>
      <c r="G231" s="410">
        <v>2050</v>
      </c>
      <c r="H231" s="205" t="s">
        <v>248</v>
      </c>
      <c r="I231" s="207">
        <v>2050</v>
      </c>
      <c r="J231" s="208">
        <f>G231-I231</f>
        <v>0</v>
      </c>
      <c r="K231" s="209">
        <v>41757</v>
      </c>
      <c r="L231" s="210" t="s">
        <v>249</v>
      </c>
      <c r="M231" s="206">
        <v>2050</v>
      </c>
      <c r="N231" s="208">
        <f>I231-M231</f>
        <v>0</v>
      </c>
      <c r="O231" s="286" t="s">
        <v>250</v>
      </c>
      <c r="P231" s="285">
        <v>2050</v>
      </c>
      <c r="Q231" s="207"/>
      <c r="R231" s="211"/>
      <c r="S231" s="212">
        <v>30192000</v>
      </c>
      <c r="T231" s="210" t="s">
        <v>247</v>
      </c>
      <c r="U231" s="207" t="s">
        <v>246</v>
      </c>
      <c r="V231" s="65"/>
      <c r="W231" s="65"/>
      <c r="X231" s="65"/>
    </row>
    <row r="232" spans="1:24" s="13" customFormat="1" ht="45" customHeight="1" x14ac:dyDescent="0.25">
      <c r="A232" s="203"/>
      <c r="B232" s="213"/>
      <c r="C232" s="711" t="s">
        <v>262</v>
      </c>
      <c r="D232" s="711">
        <v>205268681</v>
      </c>
      <c r="E232" s="711" t="s">
        <v>263</v>
      </c>
      <c r="F232" s="587" t="s">
        <v>264</v>
      </c>
      <c r="G232" s="712">
        <v>17200</v>
      </c>
      <c r="H232" s="158" t="s">
        <v>276</v>
      </c>
      <c r="I232" s="199">
        <v>400</v>
      </c>
      <c r="J232" s="715">
        <f>G232-I242</f>
        <v>2596.5</v>
      </c>
      <c r="K232" s="200" t="s">
        <v>305</v>
      </c>
      <c r="L232" s="463" t="s">
        <v>306</v>
      </c>
      <c r="M232" s="459">
        <v>400</v>
      </c>
      <c r="N232" s="214">
        <f>I232-M232</f>
        <v>0</v>
      </c>
      <c r="O232" s="214"/>
      <c r="P232" s="214"/>
      <c r="Q232" s="215">
        <v>42004</v>
      </c>
      <c r="R232" s="216"/>
      <c r="S232" s="217">
        <v>79800000</v>
      </c>
      <c r="T232" s="218" t="s">
        <v>265</v>
      </c>
      <c r="U232" s="219" t="s">
        <v>246</v>
      </c>
      <c r="V232" s="65"/>
      <c r="W232" s="65"/>
      <c r="X232" s="65"/>
    </row>
    <row r="233" spans="1:24" s="13" customFormat="1" ht="30" x14ac:dyDescent="0.25">
      <c r="A233" s="203"/>
      <c r="B233" s="220"/>
      <c r="C233" s="574"/>
      <c r="D233" s="574"/>
      <c r="E233" s="574"/>
      <c r="F233" s="588"/>
      <c r="G233" s="713"/>
      <c r="H233" s="158" t="s">
        <v>351</v>
      </c>
      <c r="I233" s="199">
        <v>844</v>
      </c>
      <c r="J233" s="715"/>
      <c r="K233" s="199" t="s">
        <v>326</v>
      </c>
      <c r="L233" s="460" t="s">
        <v>352</v>
      </c>
      <c r="M233" s="444">
        <v>844</v>
      </c>
      <c r="N233" s="237">
        <f>I233-M233</f>
        <v>0</v>
      </c>
      <c r="O233" s="281"/>
      <c r="P233" s="281"/>
      <c r="Q233" s="199"/>
      <c r="R233" s="201"/>
      <c r="S233" s="202"/>
      <c r="T233" s="69"/>
      <c r="U233" s="221"/>
      <c r="V233" s="65"/>
      <c r="W233" s="65"/>
      <c r="X233" s="65"/>
    </row>
    <row r="234" spans="1:24" s="13" customFormat="1" ht="30" customHeight="1" x14ac:dyDescent="0.25">
      <c r="A234" s="203"/>
      <c r="B234" s="220"/>
      <c r="C234" s="574"/>
      <c r="D234" s="574"/>
      <c r="E234" s="574"/>
      <c r="F234" s="588"/>
      <c r="G234" s="713"/>
      <c r="H234" s="717" t="s">
        <v>353</v>
      </c>
      <c r="I234" s="718">
        <v>9405</v>
      </c>
      <c r="J234" s="715"/>
      <c r="K234" s="199" t="s">
        <v>354</v>
      </c>
      <c r="L234" s="460" t="s">
        <v>355</v>
      </c>
      <c r="M234" s="444">
        <v>3555</v>
      </c>
      <c r="N234" s="237">
        <f>I234-M234</f>
        <v>5850</v>
      </c>
      <c r="O234" s="281"/>
      <c r="P234" s="281"/>
      <c r="Q234" s="199"/>
      <c r="R234" s="201"/>
      <c r="S234" s="202"/>
      <c r="T234" s="69"/>
      <c r="U234" s="221"/>
      <c r="V234" s="65"/>
      <c r="W234" s="65"/>
      <c r="X234" s="65"/>
    </row>
    <row r="235" spans="1:24" s="13" customFormat="1" x14ac:dyDescent="0.25">
      <c r="A235" s="203"/>
      <c r="B235" s="220"/>
      <c r="C235" s="574"/>
      <c r="D235" s="574"/>
      <c r="E235" s="574"/>
      <c r="F235" s="588"/>
      <c r="G235" s="713"/>
      <c r="H235" s="717"/>
      <c r="I235" s="718"/>
      <c r="J235" s="715"/>
      <c r="K235" s="199" t="s">
        <v>383</v>
      </c>
      <c r="L235" s="460" t="s">
        <v>384</v>
      </c>
      <c r="M235" s="444">
        <v>5850</v>
      </c>
      <c r="N235" s="241">
        <f>N234-M235</f>
        <v>0</v>
      </c>
      <c r="O235" s="281"/>
      <c r="P235" s="281"/>
      <c r="Q235" s="199"/>
      <c r="R235" s="201"/>
      <c r="S235" s="202"/>
      <c r="T235" s="69"/>
      <c r="U235" s="221"/>
      <c r="V235" s="65"/>
      <c r="W235" s="65"/>
      <c r="X235" s="65"/>
    </row>
    <row r="236" spans="1:24" s="13" customFormat="1" ht="34.5" customHeight="1" x14ac:dyDescent="0.25">
      <c r="A236" s="203"/>
      <c r="B236" s="220"/>
      <c r="C236" s="574"/>
      <c r="D236" s="574"/>
      <c r="E236" s="574"/>
      <c r="F236" s="588"/>
      <c r="G236" s="713"/>
      <c r="H236" s="158" t="s">
        <v>381</v>
      </c>
      <c r="I236" s="199">
        <v>54.5</v>
      </c>
      <c r="J236" s="715"/>
      <c r="K236" s="199" t="s">
        <v>382</v>
      </c>
      <c r="L236" s="460" t="s">
        <v>385</v>
      </c>
      <c r="M236" s="444">
        <v>54.5</v>
      </c>
      <c r="N236" s="237">
        <f t="shared" ref="N236:N241" si="6">I236-M236</f>
        <v>0</v>
      </c>
      <c r="O236" s="281"/>
      <c r="P236" s="281"/>
      <c r="Q236" s="199"/>
      <c r="R236" s="201"/>
      <c r="S236" s="202"/>
      <c r="T236" s="69"/>
      <c r="U236" s="221"/>
      <c r="V236" s="65"/>
      <c r="W236" s="65"/>
      <c r="X236" s="65"/>
    </row>
    <row r="237" spans="1:24" s="13" customFormat="1" ht="30" x14ac:dyDescent="0.25">
      <c r="A237" s="203"/>
      <c r="B237" s="220"/>
      <c r="C237" s="574"/>
      <c r="D237" s="574"/>
      <c r="E237" s="574"/>
      <c r="F237" s="588"/>
      <c r="G237" s="713"/>
      <c r="H237" s="239" t="s">
        <v>452</v>
      </c>
      <c r="I237" s="199">
        <v>3900</v>
      </c>
      <c r="J237" s="715"/>
      <c r="K237" s="199" t="s">
        <v>422</v>
      </c>
      <c r="L237" s="272" t="s">
        <v>453</v>
      </c>
      <c r="M237" s="444">
        <v>3900</v>
      </c>
      <c r="N237" s="237">
        <f t="shared" si="6"/>
        <v>0</v>
      </c>
      <c r="O237" s="281"/>
      <c r="P237" s="281"/>
      <c r="Q237" s="199"/>
      <c r="R237" s="201"/>
      <c r="S237" s="202"/>
      <c r="T237" s="69"/>
      <c r="U237" s="221"/>
      <c r="V237" s="65"/>
      <c r="W237" s="65"/>
      <c r="X237" s="65"/>
    </row>
    <row r="238" spans="1:24" s="13" customFormat="1" x14ac:dyDescent="0.25">
      <c r="A238" s="203"/>
      <c r="B238" s="220"/>
      <c r="C238" s="574"/>
      <c r="D238" s="574"/>
      <c r="E238" s="574"/>
      <c r="F238" s="588"/>
      <c r="G238" s="713"/>
      <c r="H238" s="199"/>
      <c r="I238" s="199"/>
      <c r="J238" s="715"/>
      <c r="K238" s="199"/>
      <c r="L238" s="272"/>
      <c r="M238" s="444"/>
      <c r="N238" s="237">
        <f t="shared" si="6"/>
        <v>0</v>
      </c>
      <c r="O238" s="281"/>
      <c r="P238" s="281"/>
      <c r="Q238" s="199"/>
      <c r="R238" s="201"/>
      <c r="S238" s="202"/>
      <c r="T238" s="69"/>
      <c r="U238" s="221"/>
      <c r="V238" s="65"/>
      <c r="W238" s="65"/>
      <c r="X238" s="65"/>
    </row>
    <row r="239" spans="1:24" s="13" customFormat="1" x14ac:dyDescent="0.25">
      <c r="A239" s="203"/>
      <c r="B239" s="220"/>
      <c r="C239" s="574"/>
      <c r="D239" s="574"/>
      <c r="E239" s="574"/>
      <c r="F239" s="588"/>
      <c r="G239" s="713"/>
      <c r="H239" s="199"/>
      <c r="I239" s="199"/>
      <c r="J239" s="715"/>
      <c r="K239" s="199"/>
      <c r="L239" s="272"/>
      <c r="M239" s="444"/>
      <c r="N239" s="237">
        <f t="shared" si="6"/>
        <v>0</v>
      </c>
      <c r="O239" s="281"/>
      <c r="P239" s="281"/>
      <c r="Q239" s="199"/>
      <c r="R239" s="201"/>
      <c r="S239" s="202"/>
      <c r="T239" s="69"/>
      <c r="U239" s="221"/>
      <c r="V239" s="65"/>
      <c r="W239" s="65"/>
      <c r="X239" s="65"/>
    </row>
    <row r="240" spans="1:24" s="13" customFormat="1" x14ac:dyDescent="0.25">
      <c r="A240" s="203"/>
      <c r="B240" s="220"/>
      <c r="C240" s="574"/>
      <c r="D240" s="574"/>
      <c r="E240" s="574"/>
      <c r="F240" s="588"/>
      <c r="G240" s="713"/>
      <c r="H240" s="199"/>
      <c r="I240" s="199"/>
      <c r="J240" s="715"/>
      <c r="K240" s="199"/>
      <c r="L240" s="272"/>
      <c r="M240" s="444"/>
      <c r="N240" s="237">
        <f t="shared" si="6"/>
        <v>0</v>
      </c>
      <c r="O240" s="281"/>
      <c r="P240" s="281"/>
      <c r="Q240" s="199"/>
      <c r="R240" s="201"/>
      <c r="S240" s="202"/>
      <c r="T240" s="69"/>
      <c r="U240" s="221"/>
      <c r="V240" s="65"/>
      <c r="W240" s="65"/>
      <c r="X240" s="65"/>
    </row>
    <row r="241" spans="1:24" s="13" customFormat="1" ht="15.75" thickBot="1" x14ac:dyDescent="0.3">
      <c r="A241" s="203"/>
      <c r="B241" s="220"/>
      <c r="C241" s="575"/>
      <c r="D241" s="575"/>
      <c r="E241" s="575"/>
      <c r="F241" s="644"/>
      <c r="G241" s="714"/>
      <c r="H241" s="242"/>
      <c r="I241" s="242"/>
      <c r="J241" s="715"/>
      <c r="K241" s="242"/>
      <c r="L241" s="242"/>
      <c r="M241" s="356"/>
      <c r="N241" s="237">
        <f t="shared" si="6"/>
        <v>0</v>
      </c>
      <c r="O241" s="281"/>
      <c r="P241" s="281"/>
      <c r="Q241" s="199"/>
      <c r="R241" s="201"/>
      <c r="S241" s="202"/>
      <c r="T241" s="69"/>
      <c r="U241" s="221"/>
      <c r="V241" s="65"/>
      <c r="W241" s="65"/>
      <c r="X241" s="65"/>
    </row>
    <row r="242" spans="1:24" s="13" customFormat="1" ht="18.75" thickBot="1" x14ac:dyDescent="0.3">
      <c r="A242" s="203"/>
      <c r="B242" s="222"/>
      <c r="C242" s="223"/>
      <c r="D242" s="223"/>
      <c r="E242" s="224"/>
      <c r="F242" s="223"/>
      <c r="G242" s="411"/>
      <c r="H242" s="240"/>
      <c r="I242" s="244">
        <f>SUM(I232:I241)</f>
        <v>14603.5</v>
      </c>
      <c r="J242" s="716"/>
      <c r="K242" s="376"/>
      <c r="L242" s="377"/>
      <c r="M242" s="365">
        <f>SUM(M232:M241)</f>
        <v>14603.5</v>
      </c>
      <c r="N242" s="462">
        <f>G232-M242</f>
        <v>2596.5</v>
      </c>
      <c r="O242" s="225"/>
      <c r="P242" s="225"/>
      <c r="Q242" s="224"/>
      <c r="R242" s="226"/>
      <c r="S242" s="227"/>
      <c r="T242" s="228"/>
      <c r="U242" s="229"/>
      <c r="V242" s="65"/>
      <c r="W242" s="65"/>
      <c r="X242" s="65"/>
    </row>
    <row r="243" spans="1:24" s="13" customFormat="1" ht="36.75" thickBot="1" x14ac:dyDescent="0.3">
      <c r="A243" s="203"/>
      <c r="B243" s="245"/>
      <c r="C243" s="246" t="s">
        <v>340</v>
      </c>
      <c r="D243" s="246">
        <v>211368508</v>
      </c>
      <c r="E243" s="246" t="s">
        <v>341</v>
      </c>
      <c r="F243" s="246" t="s">
        <v>342</v>
      </c>
      <c r="G243" s="412" t="s">
        <v>343</v>
      </c>
      <c r="H243" s="248" t="s">
        <v>387</v>
      </c>
      <c r="I243" s="249">
        <v>12468</v>
      </c>
      <c r="J243" s="250">
        <f>0</f>
        <v>0</v>
      </c>
      <c r="K243" s="251" t="s">
        <v>388</v>
      </c>
      <c r="L243" s="252" t="s">
        <v>389</v>
      </c>
      <c r="M243" s="247">
        <v>12468</v>
      </c>
      <c r="N243" s="250">
        <v>0</v>
      </c>
      <c r="O243" s="295"/>
      <c r="P243" s="295"/>
      <c r="Q243" s="251" t="s">
        <v>309</v>
      </c>
      <c r="R243" s="253"/>
      <c r="S243" s="80">
        <v>35100000</v>
      </c>
      <c r="T243" s="166" t="s">
        <v>344</v>
      </c>
      <c r="U243" s="254"/>
      <c r="V243" s="65"/>
      <c r="W243" s="65"/>
      <c r="X243" s="65"/>
    </row>
    <row r="244" spans="1:24" s="13" customFormat="1" ht="36" customHeight="1" x14ac:dyDescent="0.25">
      <c r="A244" s="203"/>
      <c r="B244" s="161"/>
      <c r="C244" s="566" t="s">
        <v>346</v>
      </c>
      <c r="D244" s="566">
        <v>204964039</v>
      </c>
      <c r="E244" s="568" t="s">
        <v>347</v>
      </c>
      <c r="F244" s="566" t="s">
        <v>348</v>
      </c>
      <c r="G244" s="570" t="s">
        <v>349</v>
      </c>
      <c r="H244" s="255" t="s">
        <v>390</v>
      </c>
      <c r="I244" s="210">
        <v>2080</v>
      </c>
      <c r="J244" s="208">
        <v>0</v>
      </c>
      <c r="K244" s="210" t="s">
        <v>392</v>
      </c>
      <c r="L244" s="252" t="s">
        <v>393</v>
      </c>
      <c r="M244" s="208">
        <v>2080</v>
      </c>
      <c r="N244" s="208">
        <v>0</v>
      </c>
      <c r="O244" s="279"/>
      <c r="P244" s="279"/>
      <c r="Q244" s="259" t="s">
        <v>309</v>
      </c>
      <c r="R244" s="260"/>
      <c r="S244" s="261">
        <v>39100000</v>
      </c>
      <c r="T244" s="262" t="s">
        <v>350</v>
      </c>
      <c r="U244" s="263" t="s">
        <v>246</v>
      </c>
      <c r="V244" s="65"/>
      <c r="W244" s="65"/>
      <c r="X244" s="65"/>
    </row>
    <row r="245" spans="1:24" s="13" customFormat="1" ht="33" customHeight="1" x14ac:dyDescent="0.25">
      <c r="A245" s="203"/>
      <c r="B245" s="256"/>
      <c r="C245" s="567"/>
      <c r="D245" s="567"/>
      <c r="E245" s="569"/>
      <c r="F245" s="567"/>
      <c r="G245" s="571"/>
      <c r="H245" s="81" t="s">
        <v>391</v>
      </c>
      <c r="I245" s="256">
        <v>849</v>
      </c>
      <c r="J245" s="82">
        <v>0</v>
      </c>
      <c r="K245" s="256" t="s">
        <v>392</v>
      </c>
      <c r="L245" s="264" t="s">
        <v>394</v>
      </c>
      <c r="M245" s="82">
        <v>849</v>
      </c>
      <c r="N245" s="82">
        <v>0</v>
      </c>
      <c r="O245" s="281"/>
      <c r="P245" s="281"/>
      <c r="Q245" s="256"/>
      <c r="R245" s="257"/>
      <c r="S245" s="258"/>
      <c r="T245" s="130"/>
      <c r="U245" s="256"/>
      <c r="V245" s="65"/>
      <c r="W245" s="65"/>
      <c r="X245" s="65"/>
    </row>
    <row r="246" spans="1:24" s="13" customFormat="1" ht="33.75" customHeight="1" x14ac:dyDescent="0.25">
      <c r="A246" s="203"/>
      <c r="B246" s="10"/>
      <c r="C246" s="548" t="s">
        <v>44</v>
      </c>
      <c r="D246" s="548">
        <v>203836233</v>
      </c>
      <c r="E246" s="548" t="s">
        <v>45</v>
      </c>
      <c r="F246" s="579" t="s">
        <v>397</v>
      </c>
      <c r="G246" s="576">
        <v>2000</v>
      </c>
      <c r="H246" s="548" t="s">
        <v>575</v>
      </c>
      <c r="I246" s="546">
        <v>628</v>
      </c>
      <c r="J246" s="554">
        <f>G246-I246</f>
        <v>1372</v>
      </c>
      <c r="K246" s="10" t="s">
        <v>487</v>
      </c>
      <c r="L246" s="188" t="s">
        <v>576</v>
      </c>
      <c r="M246" s="444">
        <v>225</v>
      </c>
      <c r="N246" s="564">
        <f>I246-M246-M247-M248</f>
        <v>0</v>
      </c>
      <c r="O246" s="281"/>
      <c r="P246" s="281"/>
      <c r="Q246" s="265" t="s">
        <v>309</v>
      </c>
      <c r="R246" s="201"/>
      <c r="S246" s="202">
        <v>34351100</v>
      </c>
      <c r="T246" s="266" t="s">
        <v>126</v>
      </c>
      <c r="U246" s="69"/>
      <c r="V246" s="65"/>
      <c r="W246" s="65"/>
      <c r="X246" s="65"/>
    </row>
    <row r="247" spans="1:24" s="13" customFormat="1" x14ac:dyDescent="0.25">
      <c r="A247" s="203"/>
      <c r="B247" s="10"/>
      <c r="C247" s="549"/>
      <c r="D247" s="549"/>
      <c r="E247" s="549"/>
      <c r="F247" s="580"/>
      <c r="G247" s="577"/>
      <c r="H247" s="549"/>
      <c r="I247" s="557"/>
      <c r="J247" s="555"/>
      <c r="K247" s="10" t="s">
        <v>515</v>
      </c>
      <c r="L247" s="188" t="s">
        <v>577</v>
      </c>
      <c r="M247" s="444">
        <v>271</v>
      </c>
      <c r="N247" s="572"/>
      <c r="O247" s="310"/>
      <c r="P247" s="310"/>
      <c r="Q247" s="265"/>
      <c r="R247" s="201"/>
      <c r="S247" s="202"/>
      <c r="T247" s="266"/>
      <c r="U247" s="69"/>
      <c r="V247" s="65"/>
      <c r="W247" s="65"/>
      <c r="X247" s="65"/>
    </row>
    <row r="248" spans="1:24" s="13" customFormat="1" x14ac:dyDescent="0.25">
      <c r="A248" s="203"/>
      <c r="B248" s="10"/>
      <c r="C248" s="549"/>
      <c r="D248" s="549"/>
      <c r="E248" s="549"/>
      <c r="F248" s="580"/>
      <c r="G248" s="577"/>
      <c r="H248" s="550"/>
      <c r="I248" s="547"/>
      <c r="J248" s="555"/>
      <c r="K248" s="10" t="s">
        <v>629</v>
      </c>
      <c r="L248" s="188" t="s">
        <v>637</v>
      </c>
      <c r="M248" s="444">
        <v>132</v>
      </c>
      <c r="N248" s="565"/>
      <c r="O248" s="310"/>
      <c r="P248" s="310"/>
      <c r="Q248" s="265"/>
      <c r="R248" s="201"/>
      <c r="S248" s="202"/>
      <c r="T248" s="266"/>
      <c r="U248" s="69"/>
      <c r="V248" s="65"/>
      <c r="W248" s="65"/>
      <c r="X248" s="65"/>
    </row>
    <row r="249" spans="1:24" s="13" customFormat="1" x14ac:dyDescent="0.25">
      <c r="A249" s="203"/>
      <c r="B249" s="10"/>
      <c r="C249" s="549"/>
      <c r="D249" s="549"/>
      <c r="E249" s="549"/>
      <c r="F249" s="580"/>
      <c r="G249" s="577"/>
      <c r="H249" s="548" t="s">
        <v>0</v>
      </c>
      <c r="I249" s="546">
        <v>1000</v>
      </c>
      <c r="J249" s="555"/>
      <c r="K249" s="10" t="s">
        <v>696</v>
      </c>
      <c r="L249" s="188" t="s">
        <v>697</v>
      </c>
      <c r="M249" s="444">
        <v>220</v>
      </c>
      <c r="N249" s="564">
        <f t="shared" ref="N249" si="7">I249-M249-M250-M251</f>
        <v>780</v>
      </c>
      <c r="O249" s="310"/>
      <c r="P249" s="310"/>
      <c r="Q249" s="265"/>
      <c r="R249" s="201"/>
      <c r="S249" s="202"/>
      <c r="T249" s="266"/>
      <c r="U249" s="69"/>
      <c r="V249" s="65"/>
      <c r="W249" s="65"/>
      <c r="X249" s="65"/>
    </row>
    <row r="250" spans="1:24" s="13" customFormat="1" x14ac:dyDescent="0.25">
      <c r="A250" s="203"/>
      <c r="B250" s="10"/>
      <c r="C250" s="549"/>
      <c r="D250" s="549"/>
      <c r="E250" s="549"/>
      <c r="F250" s="580"/>
      <c r="G250" s="577"/>
      <c r="H250" s="549"/>
      <c r="I250" s="557"/>
      <c r="J250" s="555"/>
      <c r="K250" s="10"/>
      <c r="L250" s="188"/>
      <c r="M250" s="444"/>
      <c r="N250" s="572"/>
      <c r="O250" s="310"/>
      <c r="P250" s="310"/>
      <c r="Q250" s="265"/>
      <c r="R250" s="201"/>
      <c r="S250" s="202"/>
      <c r="T250" s="266"/>
      <c r="U250" s="69"/>
      <c r="V250" s="65"/>
      <c r="W250" s="65"/>
      <c r="X250" s="65"/>
    </row>
    <row r="251" spans="1:24" s="13" customFormat="1" x14ac:dyDescent="0.25">
      <c r="A251" s="203"/>
      <c r="B251" s="10"/>
      <c r="C251" s="549"/>
      <c r="D251" s="549"/>
      <c r="E251" s="549"/>
      <c r="F251" s="580"/>
      <c r="G251" s="577"/>
      <c r="H251" s="550"/>
      <c r="I251" s="547"/>
      <c r="J251" s="555"/>
      <c r="K251" s="10"/>
      <c r="L251" s="188"/>
      <c r="M251" s="444"/>
      <c r="N251" s="565"/>
      <c r="O251" s="310"/>
      <c r="P251" s="310"/>
      <c r="Q251" s="265"/>
      <c r="R251" s="201"/>
      <c r="S251" s="202"/>
      <c r="T251" s="266"/>
      <c r="U251" s="69"/>
      <c r="V251" s="65"/>
      <c r="W251" s="65"/>
      <c r="X251" s="65"/>
    </row>
    <row r="252" spans="1:24" s="13" customFormat="1" x14ac:dyDescent="0.25">
      <c r="A252" s="203"/>
      <c r="B252" s="10"/>
      <c r="C252" s="549"/>
      <c r="D252" s="549"/>
      <c r="E252" s="549"/>
      <c r="F252" s="580"/>
      <c r="G252" s="577"/>
      <c r="H252" s="10"/>
      <c r="I252" s="10"/>
      <c r="J252" s="555"/>
      <c r="K252" s="10"/>
      <c r="L252" s="188"/>
      <c r="M252" s="444"/>
      <c r="N252" s="564"/>
      <c r="O252" s="310"/>
      <c r="P252" s="310"/>
      <c r="Q252" s="265"/>
      <c r="R252" s="201"/>
      <c r="S252" s="202"/>
      <c r="T252" s="266"/>
      <c r="U252" s="69"/>
      <c r="V252" s="65"/>
      <c r="W252" s="65"/>
      <c r="X252" s="65"/>
    </row>
    <row r="253" spans="1:24" s="13" customFormat="1" x14ac:dyDescent="0.25">
      <c r="A253" s="203"/>
      <c r="B253" s="10"/>
      <c r="C253" s="549"/>
      <c r="D253" s="549"/>
      <c r="E253" s="549"/>
      <c r="F253" s="580"/>
      <c r="G253" s="577"/>
      <c r="H253" s="10"/>
      <c r="I253" s="10"/>
      <c r="J253" s="555"/>
      <c r="K253" s="10"/>
      <c r="L253" s="188"/>
      <c r="M253" s="444"/>
      <c r="N253" s="572"/>
      <c r="O253" s="310"/>
      <c r="P253" s="310"/>
      <c r="Q253" s="265"/>
      <c r="R253" s="201"/>
      <c r="S253" s="202"/>
      <c r="T253" s="266"/>
      <c r="U253" s="69"/>
      <c r="V253" s="65"/>
      <c r="W253" s="65"/>
      <c r="X253" s="65"/>
    </row>
    <row r="254" spans="1:24" s="13" customFormat="1" x14ac:dyDescent="0.25">
      <c r="A254" s="203"/>
      <c r="B254" s="10"/>
      <c r="C254" s="549"/>
      <c r="D254" s="549"/>
      <c r="E254" s="549"/>
      <c r="F254" s="580"/>
      <c r="G254" s="577"/>
      <c r="H254" s="10"/>
      <c r="I254" s="10"/>
      <c r="J254" s="555"/>
      <c r="K254" s="10"/>
      <c r="L254" s="188"/>
      <c r="M254" s="444"/>
      <c r="N254" s="565"/>
      <c r="O254" s="310"/>
      <c r="P254" s="310"/>
      <c r="Q254" s="265"/>
      <c r="R254" s="201"/>
      <c r="S254" s="202"/>
      <c r="T254" s="266"/>
      <c r="U254" s="69"/>
      <c r="V254" s="65"/>
      <c r="W254" s="65"/>
      <c r="X254" s="65"/>
    </row>
    <row r="255" spans="1:24" s="13" customFormat="1" x14ac:dyDescent="0.25">
      <c r="A255" s="203"/>
      <c r="B255" s="10"/>
      <c r="C255" s="549"/>
      <c r="D255" s="549"/>
      <c r="E255" s="549"/>
      <c r="F255" s="580"/>
      <c r="G255" s="577"/>
      <c r="H255" s="10"/>
      <c r="I255" s="10"/>
      <c r="J255" s="555"/>
      <c r="K255" s="10"/>
      <c r="L255" s="188"/>
      <c r="M255" s="444"/>
      <c r="N255" s="310"/>
      <c r="O255" s="310"/>
      <c r="P255" s="310"/>
      <c r="Q255" s="265"/>
      <c r="R255" s="201"/>
      <c r="S255" s="202"/>
      <c r="T255" s="266"/>
      <c r="U255" s="69"/>
      <c r="V255" s="65"/>
      <c r="W255" s="65"/>
      <c r="X255" s="65"/>
    </row>
    <row r="256" spans="1:24" s="13" customFormat="1" x14ac:dyDescent="0.25">
      <c r="A256" s="203"/>
      <c r="B256" s="10"/>
      <c r="C256" s="549"/>
      <c r="D256" s="549"/>
      <c r="E256" s="549"/>
      <c r="F256" s="580"/>
      <c r="G256" s="577"/>
      <c r="H256" s="10"/>
      <c r="I256" s="10"/>
      <c r="J256" s="555"/>
      <c r="K256" s="10"/>
      <c r="L256" s="188"/>
      <c r="M256" s="444"/>
      <c r="N256" s="310"/>
      <c r="O256" s="310"/>
      <c r="P256" s="310"/>
      <c r="Q256" s="265"/>
      <c r="R256" s="201"/>
      <c r="S256" s="202"/>
      <c r="T256" s="266"/>
      <c r="U256" s="69"/>
      <c r="V256" s="65"/>
      <c r="W256" s="65"/>
      <c r="X256" s="65"/>
    </row>
    <row r="257" spans="1:24" s="13" customFormat="1" x14ac:dyDescent="0.25">
      <c r="A257" s="203"/>
      <c r="B257" s="10"/>
      <c r="C257" s="549"/>
      <c r="D257" s="549"/>
      <c r="E257" s="549"/>
      <c r="F257" s="580"/>
      <c r="G257" s="577"/>
      <c r="H257" s="10"/>
      <c r="I257" s="10"/>
      <c r="J257" s="555"/>
      <c r="K257" s="10"/>
      <c r="L257" s="188"/>
      <c r="M257" s="444"/>
      <c r="N257" s="310"/>
      <c r="O257" s="310"/>
      <c r="P257" s="310"/>
      <c r="Q257" s="265"/>
      <c r="R257" s="201"/>
      <c r="S257" s="202"/>
      <c r="T257" s="266"/>
      <c r="U257" s="69"/>
      <c r="V257" s="65"/>
      <c r="W257" s="65"/>
      <c r="X257" s="65"/>
    </row>
    <row r="258" spans="1:24" s="13" customFormat="1" x14ac:dyDescent="0.25">
      <c r="A258" s="203"/>
      <c r="B258" s="10"/>
      <c r="C258" s="549"/>
      <c r="D258" s="549"/>
      <c r="E258" s="549"/>
      <c r="F258" s="580"/>
      <c r="G258" s="577"/>
      <c r="H258" s="10"/>
      <c r="I258" s="10"/>
      <c r="J258" s="555"/>
      <c r="K258" s="10"/>
      <c r="L258" s="188"/>
      <c r="M258" s="444"/>
      <c r="N258" s="310"/>
      <c r="O258" s="310"/>
      <c r="P258" s="310"/>
      <c r="Q258" s="265"/>
      <c r="R258" s="201"/>
      <c r="S258" s="202"/>
      <c r="T258" s="266"/>
      <c r="U258" s="69"/>
      <c r="V258" s="65"/>
      <c r="W258" s="65"/>
      <c r="X258" s="65"/>
    </row>
    <row r="259" spans="1:24" s="13" customFormat="1" x14ac:dyDescent="0.25">
      <c r="A259" s="203"/>
      <c r="B259" s="10"/>
      <c r="C259" s="549"/>
      <c r="D259" s="549"/>
      <c r="E259" s="549"/>
      <c r="F259" s="580"/>
      <c r="G259" s="577"/>
      <c r="H259" s="10"/>
      <c r="I259" s="10"/>
      <c r="J259" s="555"/>
      <c r="K259" s="10"/>
      <c r="L259" s="188"/>
      <c r="M259" s="444"/>
      <c r="N259" s="310"/>
      <c r="O259" s="310"/>
      <c r="P259" s="310"/>
      <c r="Q259" s="265"/>
      <c r="R259" s="201"/>
      <c r="S259" s="202"/>
      <c r="T259" s="266"/>
      <c r="U259" s="69"/>
      <c r="V259" s="65"/>
      <c r="W259" s="65"/>
      <c r="X259" s="65"/>
    </row>
    <row r="260" spans="1:24" s="13" customFormat="1" ht="15.75" thickBot="1" x14ac:dyDescent="0.3">
      <c r="A260" s="203"/>
      <c r="B260" s="10"/>
      <c r="C260" s="549"/>
      <c r="D260" s="549"/>
      <c r="E260" s="549"/>
      <c r="F260" s="580"/>
      <c r="G260" s="578"/>
      <c r="H260" s="10"/>
      <c r="I260" s="10"/>
      <c r="J260" s="556"/>
      <c r="K260" s="345"/>
      <c r="L260" s="193"/>
      <c r="M260" s="449"/>
      <c r="N260" s="310"/>
      <c r="O260" s="310"/>
      <c r="P260" s="310"/>
      <c r="Q260" s="265"/>
      <c r="R260" s="201"/>
      <c r="S260" s="202"/>
      <c r="T260" s="266"/>
      <c r="U260" s="69"/>
      <c r="V260" s="65"/>
      <c r="W260" s="65"/>
      <c r="X260" s="65"/>
    </row>
    <row r="261" spans="1:24" s="13" customFormat="1" ht="18.75" thickBot="1" x14ac:dyDescent="0.3">
      <c r="A261" s="203"/>
      <c r="B261" s="10"/>
      <c r="C261" s="550"/>
      <c r="D261" s="550"/>
      <c r="E261" s="550"/>
      <c r="F261" s="581"/>
      <c r="G261" s="413"/>
      <c r="H261" s="10"/>
      <c r="I261" s="10"/>
      <c r="J261" s="382"/>
      <c r="K261" s="376"/>
      <c r="L261" s="390"/>
      <c r="M261" s="365">
        <f>SUM(M246:M260)</f>
        <v>848</v>
      </c>
      <c r="N261" s="464">
        <f>G246-M261</f>
        <v>1152</v>
      </c>
      <c r="O261" s="310"/>
      <c r="P261" s="310"/>
      <c r="Q261" s="265"/>
      <c r="R261" s="201"/>
      <c r="S261" s="202"/>
      <c r="T261" s="266"/>
      <c r="U261" s="69"/>
      <c r="V261" s="65"/>
      <c r="W261" s="65"/>
      <c r="X261" s="65"/>
    </row>
    <row r="262" spans="1:24" s="13" customFormat="1" ht="30" x14ac:dyDescent="0.25">
      <c r="A262" s="203"/>
      <c r="B262" s="58"/>
      <c r="C262" s="56" t="s">
        <v>398</v>
      </c>
      <c r="D262" s="56">
        <v>216402701</v>
      </c>
      <c r="E262" s="58" t="s">
        <v>399</v>
      </c>
      <c r="F262" s="273" t="s">
        <v>400</v>
      </c>
      <c r="G262" s="400">
        <v>960</v>
      </c>
      <c r="H262" s="56" t="s">
        <v>454</v>
      </c>
      <c r="I262" s="58">
        <v>960</v>
      </c>
      <c r="J262" s="57"/>
      <c r="K262" s="353" t="s">
        <v>420</v>
      </c>
      <c r="L262" s="353" t="s">
        <v>455</v>
      </c>
      <c r="M262" s="352">
        <v>960</v>
      </c>
      <c r="N262" s="57">
        <v>0</v>
      </c>
      <c r="O262" s="57"/>
      <c r="P262" s="57"/>
      <c r="Q262" s="274" t="s">
        <v>309</v>
      </c>
      <c r="R262" s="60"/>
      <c r="S262" s="61"/>
      <c r="T262" s="62" t="s">
        <v>126</v>
      </c>
      <c r="U262" s="58"/>
      <c r="V262" s="65"/>
      <c r="W262" s="65"/>
      <c r="X262" s="65"/>
    </row>
    <row r="263" spans="1:24" s="13" customFormat="1" ht="30" x14ac:dyDescent="0.25">
      <c r="A263" s="203"/>
      <c r="B263" s="58"/>
      <c r="C263" s="56" t="s">
        <v>467</v>
      </c>
      <c r="D263" s="56">
        <v>203868635</v>
      </c>
      <c r="E263" s="56" t="s">
        <v>470</v>
      </c>
      <c r="F263" s="56" t="s">
        <v>466</v>
      </c>
      <c r="G263" s="400">
        <v>2745</v>
      </c>
      <c r="H263" s="56" t="s">
        <v>580</v>
      </c>
      <c r="I263" s="58">
        <v>2745</v>
      </c>
      <c r="J263" s="57"/>
      <c r="K263" s="58" t="s">
        <v>578</v>
      </c>
      <c r="L263" s="58" t="s">
        <v>579</v>
      </c>
      <c r="M263" s="57">
        <v>2745</v>
      </c>
      <c r="N263" s="57">
        <v>0</v>
      </c>
      <c r="O263" s="57"/>
      <c r="P263" s="57"/>
      <c r="Q263" s="58" t="s">
        <v>309</v>
      </c>
      <c r="R263" s="60"/>
      <c r="S263" s="61">
        <v>140000022</v>
      </c>
      <c r="T263" s="338" t="s">
        <v>468</v>
      </c>
      <c r="U263" s="58"/>
      <c r="V263" s="65"/>
      <c r="W263" s="65"/>
      <c r="X263" s="65"/>
    </row>
    <row r="264" spans="1:24" s="13" customFormat="1" ht="30" x14ac:dyDescent="0.25">
      <c r="A264" s="203"/>
      <c r="B264" s="58"/>
      <c r="C264" s="56" t="s">
        <v>469</v>
      </c>
      <c r="D264" s="56">
        <v>202177205</v>
      </c>
      <c r="E264" s="56" t="s">
        <v>471</v>
      </c>
      <c r="F264" s="56" t="s">
        <v>472</v>
      </c>
      <c r="G264" s="400">
        <v>720</v>
      </c>
      <c r="H264" s="56" t="s">
        <v>582</v>
      </c>
      <c r="I264" s="58">
        <v>720</v>
      </c>
      <c r="J264" s="57"/>
      <c r="K264" s="337" t="s">
        <v>581</v>
      </c>
      <c r="L264" s="58" t="s">
        <v>542</v>
      </c>
      <c r="M264" s="57">
        <v>720</v>
      </c>
      <c r="N264" s="57">
        <v>0</v>
      </c>
      <c r="O264" s="57"/>
      <c r="P264" s="57"/>
      <c r="Q264" s="58" t="s">
        <v>309</v>
      </c>
      <c r="R264" s="60"/>
      <c r="S264" s="61">
        <v>31400000</v>
      </c>
      <c r="T264" s="62" t="s">
        <v>126</v>
      </c>
      <c r="U264" s="58"/>
      <c r="V264" s="65"/>
      <c r="W264" s="65"/>
      <c r="X264" s="65"/>
    </row>
    <row r="265" spans="1:24" s="13" customFormat="1" ht="30" x14ac:dyDescent="0.25">
      <c r="A265" s="203"/>
      <c r="B265" s="10"/>
      <c r="C265" s="24" t="s">
        <v>490</v>
      </c>
      <c r="D265" s="56">
        <v>204991795</v>
      </c>
      <c r="E265" s="56" t="s">
        <v>491</v>
      </c>
      <c r="F265" s="56" t="s">
        <v>489</v>
      </c>
      <c r="G265" s="400">
        <v>28197</v>
      </c>
      <c r="H265" s="56" t="s">
        <v>585</v>
      </c>
      <c r="I265" s="58">
        <v>28197</v>
      </c>
      <c r="J265" s="57"/>
      <c r="K265" s="58" t="s">
        <v>583</v>
      </c>
      <c r="L265" s="58" t="s">
        <v>584</v>
      </c>
      <c r="M265" s="57">
        <v>28197</v>
      </c>
      <c r="N265" s="57">
        <v>0</v>
      </c>
      <c r="O265" s="57"/>
      <c r="P265" s="57"/>
      <c r="Q265" s="58" t="s">
        <v>309</v>
      </c>
      <c r="R265" s="60"/>
      <c r="S265" s="61">
        <v>32540000</v>
      </c>
      <c r="T265" s="62" t="s">
        <v>126</v>
      </c>
      <c r="U265" s="58"/>
      <c r="V265" s="65"/>
      <c r="W265" s="65"/>
      <c r="X265" s="65"/>
    </row>
    <row r="266" spans="1:24" s="13" customFormat="1" ht="30" customHeight="1" x14ac:dyDescent="0.25">
      <c r="A266" s="203"/>
      <c r="B266" s="10"/>
      <c r="C266" s="548" t="s">
        <v>50</v>
      </c>
      <c r="D266" s="548">
        <v>202177205</v>
      </c>
      <c r="E266" s="548" t="s">
        <v>504</v>
      </c>
      <c r="F266" s="573" t="s">
        <v>505</v>
      </c>
      <c r="G266" s="576">
        <v>1200</v>
      </c>
      <c r="H266" s="24" t="s">
        <v>586</v>
      </c>
      <c r="I266" s="10">
        <v>180</v>
      </c>
      <c r="J266" s="554">
        <f>G266-I266-I267-I268-I269-I270-I271</f>
        <v>256</v>
      </c>
      <c r="K266" s="10" t="s">
        <v>588</v>
      </c>
      <c r="L266" s="10" t="s">
        <v>589</v>
      </c>
      <c r="M266" s="444">
        <v>180</v>
      </c>
      <c r="N266" s="236">
        <f>I266-M266</f>
        <v>0</v>
      </c>
      <c r="O266" s="281"/>
      <c r="P266" s="281"/>
      <c r="Q266" s="546" t="s">
        <v>309</v>
      </c>
      <c r="R266" s="12"/>
      <c r="S266" s="27">
        <v>50110000</v>
      </c>
      <c r="T266" s="266" t="s">
        <v>126</v>
      </c>
      <c r="U266" s="10"/>
      <c r="V266" s="65"/>
      <c r="W266" s="65"/>
      <c r="X266" s="65"/>
    </row>
    <row r="267" spans="1:24" s="13" customFormat="1" ht="30" x14ac:dyDescent="0.25">
      <c r="A267" s="203"/>
      <c r="B267" s="10"/>
      <c r="C267" s="549"/>
      <c r="D267" s="549"/>
      <c r="E267" s="549"/>
      <c r="F267" s="574"/>
      <c r="G267" s="577"/>
      <c r="H267" s="24" t="s">
        <v>587</v>
      </c>
      <c r="I267" s="10">
        <v>702</v>
      </c>
      <c r="J267" s="555"/>
      <c r="K267" s="10" t="s">
        <v>590</v>
      </c>
      <c r="L267" s="10" t="s">
        <v>591</v>
      </c>
      <c r="M267" s="444">
        <v>702</v>
      </c>
      <c r="N267" s="319">
        <f t="shared" ref="N267:N302" si="8">I267-M267</f>
        <v>0</v>
      </c>
      <c r="O267" s="310"/>
      <c r="P267" s="310"/>
      <c r="Q267" s="557"/>
      <c r="R267" s="12"/>
      <c r="S267" s="27"/>
      <c r="T267" s="266"/>
      <c r="U267" s="10"/>
      <c r="V267" s="65"/>
      <c r="W267" s="65"/>
      <c r="X267" s="65"/>
    </row>
    <row r="268" spans="1:24" s="13" customFormat="1" ht="30" x14ac:dyDescent="0.25">
      <c r="A268" s="203"/>
      <c r="B268" s="10"/>
      <c r="C268" s="549"/>
      <c r="D268" s="549"/>
      <c r="E268" s="549"/>
      <c r="F268" s="574"/>
      <c r="G268" s="577"/>
      <c r="H268" s="24" t="s">
        <v>552</v>
      </c>
      <c r="I268" s="10">
        <v>62</v>
      </c>
      <c r="J268" s="555"/>
      <c r="K268" s="11" t="s">
        <v>550</v>
      </c>
      <c r="L268" s="10" t="s">
        <v>551</v>
      </c>
      <c r="M268" s="444">
        <v>62</v>
      </c>
      <c r="N268" s="319">
        <f t="shared" si="8"/>
        <v>0</v>
      </c>
      <c r="O268" s="310"/>
      <c r="P268" s="310"/>
      <c r="Q268" s="557"/>
      <c r="R268" s="12"/>
      <c r="S268" s="27"/>
      <c r="T268" s="266"/>
      <c r="U268" s="10"/>
      <c r="V268" s="65"/>
      <c r="W268" s="65"/>
      <c r="X268" s="65"/>
    </row>
    <row r="269" spans="1:24" s="13" customFormat="1" x14ac:dyDescent="0.25">
      <c r="A269" s="203"/>
      <c r="B269" s="10"/>
      <c r="C269" s="549"/>
      <c r="D269" s="549"/>
      <c r="E269" s="549"/>
      <c r="F269" s="574"/>
      <c r="G269" s="577"/>
      <c r="H269" s="10"/>
      <c r="I269" s="10"/>
      <c r="J269" s="555"/>
      <c r="K269" s="10"/>
      <c r="L269" s="10"/>
      <c r="M269" s="444"/>
      <c r="N269" s="319">
        <f t="shared" si="8"/>
        <v>0</v>
      </c>
      <c r="O269" s="310"/>
      <c r="P269" s="310"/>
      <c r="Q269" s="557"/>
      <c r="R269" s="12"/>
      <c r="S269" s="27"/>
      <c r="T269" s="266"/>
      <c r="U269" s="10"/>
      <c r="V269" s="65"/>
      <c r="W269" s="65"/>
      <c r="X269" s="65"/>
    </row>
    <row r="270" spans="1:24" s="13" customFormat="1" x14ac:dyDescent="0.25">
      <c r="A270" s="203"/>
      <c r="B270" s="10"/>
      <c r="C270" s="549"/>
      <c r="D270" s="549"/>
      <c r="E270" s="549"/>
      <c r="F270" s="574"/>
      <c r="G270" s="577"/>
      <c r="H270" s="10"/>
      <c r="I270" s="10"/>
      <c r="J270" s="555"/>
      <c r="K270" s="10"/>
      <c r="L270" s="10"/>
      <c r="M270" s="444"/>
      <c r="N270" s="319">
        <f t="shared" si="8"/>
        <v>0</v>
      </c>
      <c r="O270" s="310"/>
      <c r="P270" s="310"/>
      <c r="Q270" s="557"/>
      <c r="R270" s="12"/>
      <c r="S270" s="27"/>
      <c r="T270" s="266"/>
      <c r="U270" s="10"/>
      <c r="V270" s="65"/>
      <c r="W270" s="65"/>
      <c r="X270" s="65"/>
    </row>
    <row r="271" spans="1:24" s="13" customFormat="1" x14ac:dyDescent="0.25">
      <c r="A271" s="203"/>
      <c r="B271" s="10"/>
      <c r="C271" s="549"/>
      <c r="D271" s="549"/>
      <c r="E271" s="549"/>
      <c r="F271" s="574"/>
      <c r="G271" s="577"/>
      <c r="H271" s="10"/>
      <c r="I271" s="10"/>
      <c r="J271" s="555"/>
      <c r="K271" s="10"/>
      <c r="L271" s="10"/>
      <c r="M271" s="444"/>
      <c r="N271" s="319">
        <f t="shared" si="8"/>
        <v>0</v>
      </c>
      <c r="O271" s="310"/>
      <c r="P271" s="310"/>
      <c r="Q271" s="557"/>
      <c r="R271" s="12"/>
      <c r="S271" s="27"/>
      <c r="T271" s="266"/>
      <c r="U271" s="10"/>
      <c r="V271" s="65"/>
      <c r="W271" s="65"/>
      <c r="X271" s="65"/>
    </row>
    <row r="272" spans="1:24" s="13" customFormat="1" x14ac:dyDescent="0.25">
      <c r="A272" s="203"/>
      <c r="B272" s="10"/>
      <c r="C272" s="549"/>
      <c r="D272" s="549"/>
      <c r="E272" s="549"/>
      <c r="F272" s="574"/>
      <c r="G272" s="577"/>
      <c r="H272" s="10"/>
      <c r="I272" s="10"/>
      <c r="J272" s="555"/>
      <c r="K272" s="10"/>
      <c r="L272" s="10"/>
      <c r="M272" s="319"/>
      <c r="N272" s="319">
        <f t="shared" si="8"/>
        <v>0</v>
      </c>
      <c r="O272" s="310"/>
      <c r="P272" s="310"/>
      <c r="Q272" s="557"/>
      <c r="R272" s="12"/>
      <c r="S272" s="27"/>
      <c r="T272" s="266"/>
      <c r="U272" s="10"/>
      <c r="V272" s="65"/>
      <c r="W272" s="65"/>
      <c r="X272" s="65"/>
    </row>
    <row r="273" spans="1:24" s="13" customFormat="1" ht="18" x14ac:dyDescent="0.25">
      <c r="A273" s="203"/>
      <c r="B273" s="10"/>
      <c r="C273" s="550"/>
      <c r="D273" s="550"/>
      <c r="E273" s="550"/>
      <c r="F273" s="575"/>
      <c r="G273" s="578"/>
      <c r="H273" s="10"/>
      <c r="I273" s="10"/>
      <c r="J273" s="556"/>
      <c r="K273" s="391"/>
      <c r="L273" s="391"/>
      <c r="M273" s="358">
        <f>SUM(M266:M272)</f>
        <v>944</v>
      </c>
      <c r="N273" s="465">
        <f>G266-M273</f>
        <v>256</v>
      </c>
      <c r="O273" s="310"/>
      <c r="P273" s="310"/>
      <c r="Q273" s="547"/>
      <c r="R273" s="12"/>
      <c r="S273" s="27"/>
      <c r="T273" s="266"/>
      <c r="U273" s="10"/>
      <c r="V273" s="65"/>
      <c r="W273" s="65"/>
      <c r="X273" s="65"/>
    </row>
    <row r="274" spans="1:24" s="13" customFormat="1" ht="30" x14ac:dyDescent="0.25">
      <c r="A274" s="467"/>
      <c r="B274" s="58"/>
      <c r="C274" s="56" t="s">
        <v>507</v>
      </c>
      <c r="D274" s="56">
        <v>204991795</v>
      </c>
      <c r="E274" s="56" t="s">
        <v>508</v>
      </c>
      <c r="F274" s="56" t="s">
        <v>506</v>
      </c>
      <c r="G274" s="269">
        <v>36463</v>
      </c>
      <c r="H274" s="56" t="s">
        <v>652</v>
      </c>
      <c r="I274" s="131">
        <v>36463</v>
      </c>
      <c r="J274" s="440">
        <f>G274-I274</f>
        <v>0</v>
      </c>
      <c r="K274" s="58" t="s">
        <v>662</v>
      </c>
      <c r="L274" s="58" t="s">
        <v>707</v>
      </c>
      <c r="M274" s="440">
        <v>36463</v>
      </c>
      <c r="N274" s="440">
        <f t="shared" si="8"/>
        <v>0</v>
      </c>
      <c r="O274" s="440"/>
      <c r="P274" s="440"/>
      <c r="Q274" s="58" t="s">
        <v>309</v>
      </c>
      <c r="R274" s="60"/>
      <c r="S274" s="61">
        <v>32541000</v>
      </c>
      <c r="T274" s="338" t="s">
        <v>509</v>
      </c>
      <c r="U274" s="468" t="s">
        <v>643</v>
      </c>
      <c r="V274" s="65"/>
      <c r="W274" s="65"/>
      <c r="X274" s="65"/>
    </row>
    <row r="275" spans="1:24" s="13" customFormat="1" ht="30" x14ac:dyDescent="0.25">
      <c r="A275" s="398"/>
      <c r="B275" s="256"/>
      <c r="C275" s="81" t="s">
        <v>513</v>
      </c>
      <c r="D275" s="81">
        <v>205029351</v>
      </c>
      <c r="E275" s="256" t="s">
        <v>514</v>
      </c>
      <c r="F275" s="81" t="s">
        <v>512</v>
      </c>
      <c r="G275" s="84">
        <v>6707.12</v>
      </c>
      <c r="H275" s="81" t="s">
        <v>649</v>
      </c>
      <c r="I275" s="80">
        <v>6707.12</v>
      </c>
      <c r="J275" s="82">
        <f t="shared" ref="J275:J300" si="9">G275-I275</f>
        <v>0</v>
      </c>
      <c r="K275" s="256" t="s">
        <v>650</v>
      </c>
      <c r="L275" s="256" t="s">
        <v>651</v>
      </c>
      <c r="M275" s="82">
        <v>6707.12</v>
      </c>
      <c r="N275" s="82">
        <f t="shared" si="8"/>
        <v>0</v>
      </c>
      <c r="O275" s="82"/>
      <c r="P275" s="82"/>
      <c r="Q275" s="256" t="s">
        <v>309</v>
      </c>
      <c r="R275" s="257"/>
      <c r="S275" s="258">
        <v>31160000</v>
      </c>
      <c r="T275" s="87" t="s">
        <v>126</v>
      </c>
      <c r="U275" s="399" t="s">
        <v>573</v>
      </c>
      <c r="V275" s="65"/>
      <c r="W275" s="65"/>
      <c r="X275" s="65"/>
    </row>
    <row r="276" spans="1:24" s="13" customFormat="1" ht="30" x14ac:dyDescent="0.25">
      <c r="A276" s="398"/>
      <c r="B276" s="256"/>
      <c r="C276" s="81" t="s">
        <v>518</v>
      </c>
      <c r="D276" s="81">
        <v>204892964</v>
      </c>
      <c r="E276" s="256" t="s">
        <v>519</v>
      </c>
      <c r="F276" s="81" t="s">
        <v>520</v>
      </c>
      <c r="G276" s="84">
        <v>1510.4</v>
      </c>
      <c r="H276" s="81" t="s">
        <v>653</v>
      </c>
      <c r="I276" s="80">
        <v>1510.4</v>
      </c>
      <c r="J276" s="82">
        <f t="shared" si="9"/>
        <v>0</v>
      </c>
      <c r="K276" s="256" t="s">
        <v>662</v>
      </c>
      <c r="L276" s="256" t="s">
        <v>698</v>
      </c>
      <c r="M276" s="82">
        <v>1510.4</v>
      </c>
      <c r="N276" s="82">
        <f t="shared" si="8"/>
        <v>0</v>
      </c>
      <c r="O276" s="82"/>
      <c r="P276" s="82"/>
      <c r="Q276" s="256" t="s">
        <v>309</v>
      </c>
      <c r="R276" s="257"/>
      <c r="S276" s="258">
        <v>42500000</v>
      </c>
      <c r="T276" s="87" t="s">
        <v>126</v>
      </c>
      <c r="U276" s="466" t="s">
        <v>661</v>
      </c>
      <c r="V276" s="65"/>
      <c r="W276" s="65"/>
      <c r="X276" s="65"/>
    </row>
    <row r="277" spans="1:24" s="13" customFormat="1" ht="30" customHeight="1" x14ac:dyDescent="0.25">
      <c r="A277" s="203"/>
      <c r="B277" s="10"/>
      <c r="C277" s="548" t="s">
        <v>598</v>
      </c>
      <c r="D277" s="548">
        <v>30001001956</v>
      </c>
      <c r="E277" s="548" t="s">
        <v>599</v>
      </c>
      <c r="F277" s="548" t="s">
        <v>597</v>
      </c>
      <c r="G277" s="719">
        <v>30524</v>
      </c>
      <c r="H277" s="548" t="s">
        <v>654</v>
      </c>
      <c r="I277" s="697">
        <v>30524</v>
      </c>
      <c r="J277" s="554">
        <f t="shared" si="9"/>
        <v>0</v>
      </c>
      <c r="K277" s="10" t="s">
        <v>680</v>
      </c>
      <c r="L277" s="10" t="s">
        <v>699</v>
      </c>
      <c r="M277" s="236">
        <v>24419.200000000001</v>
      </c>
      <c r="N277" s="558">
        <f t="shared" si="8"/>
        <v>6104.7999999999993</v>
      </c>
      <c r="O277" s="281"/>
      <c r="P277" s="281"/>
      <c r="Q277" s="10" t="s">
        <v>659</v>
      </c>
      <c r="R277" s="12"/>
      <c r="S277" s="27">
        <v>45442180</v>
      </c>
      <c r="T277" s="34" t="s">
        <v>600</v>
      </c>
      <c r="U277" s="395" t="s">
        <v>660</v>
      </c>
      <c r="V277" s="65"/>
      <c r="W277" s="65"/>
      <c r="X277" s="65"/>
    </row>
    <row r="278" spans="1:24" s="13" customFormat="1" ht="18" x14ac:dyDescent="0.25">
      <c r="A278" s="203"/>
      <c r="B278" s="10"/>
      <c r="C278" s="549"/>
      <c r="D278" s="549"/>
      <c r="E278" s="549"/>
      <c r="F278" s="549"/>
      <c r="G278" s="720"/>
      <c r="H278" s="549"/>
      <c r="I278" s="698"/>
      <c r="J278" s="555"/>
      <c r="K278" s="10"/>
      <c r="L278" s="10"/>
      <c r="M278" s="439"/>
      <c r="N278" s="559"/>
      <c r="O278" s="438"/>
      <c r="P278" s="438"/>
      <c r="Q278" s="10"/>
      <c r="R278" s="12"/>
      <c r="S278" s="27"/>
      <c r="T278" s="34"/>
      <c r="U278" s="395"/>
      <c r="V278" s="65"/>
      <c r="W278" s="65"/>
      <c r="X278" s="65"/>
    </row>
    <row r="279" spans="1:24" s="13" customFormat="1" ht="18" x14ac:dyDescent="0.25">
      <c r="A279" s="203"/>
      <c r="B279" s="10"/>
      <c r="C279" s="550"/>
      <c r="D279" s="550"/>
      <c r="E279" s="550"/>
      <c r="F279" s="550"/>
      <c r="G279" s="721"/>
      <c r="H279" s="550"/>
      <c r="I279" s="699"/>
      <c r="J279" s="556"/>
      <c r="K279" s="10"/>
      <c r="L279" s="10"/>
      <c r="M279" s="439"/>
      <c r="N279" s="560"/>
      <c r="O279" s="438"/>
      <c r="P279" s="438"/>
      <c r="Q279" s="10"/>
      <c r="R279" s="12"/>
      <c r="S279" s="27"/>
      <c r="T279" s="34"/>
      <c r="U279" s="395"/>
      <c r="V279" s="65"/>
      <c r="W279" s="65"/>
      <c r="X279" s="65"/>
    </row>
    <row r="280" spans="1:24" s="13" customFormat="1" ht="30" customHeight="1" x14ac:dyDescent="0.25">
      <c r="A280" s="203"/>
      <c r="B280" s="546"/>
      <c r="C280" s="548" t="s">
        <v>616</v>
      </c>
      <c r="D280" s="548">
        <v>404888797</v>
      </c>
      <c r="E280" s="548" t="s">
        <v>617</v>
      </c>
      <c r="F280" s="548" t="s">
        <v>615</v>
      </c>
      <c r="G280" s="561">
        <v>4900</v>
      </c>
      <c r="H280" s="548" t="s">
        <v>655</v>
      </c>
      <c r="I280" s="551">
        <v>4900</v>
      </c>
      <c r="J280" s="554">
        <f t="shared" si="9"/>
        <v>0</v>
      </c>
      <c r="K280" s="10"/>
      <c r="L280" s="10"/>
      <c r="M280" s="236"/>
      <c r="N280" s="444">
        <f t="shared" si="8"/>
        <v>4900</v>
      </c>
      <c r="O280" s="281"/>
      <c r="P280" s="281"/>
      <c r="Q280" s="10" t="s">
        <v>309</v>
      </c>
      <c r="R280" s="12"/>
      <c r="S280" s="27">
        <v>80500000</v>
      </c>
      <c r="T280" s="34"/>
      <c r="U280" s="395"/>
      <c r="V280" s="65"/>
      <c r="W280" s="65"/>
      <c r="X280" s="65"/>
    </row>
    <row r="281" spans="1:24" s="13" customFormat="1" ht="18" x14ac:dyDescent="0.25">
      <c r="A281" s="203"/>
      <c r="B281" s="557"/>
      <c r="C281" s="549"/>
      <c r="D281" s="549"/>
      <c r="E281" s="549"/>
      <c r="F281" s="549"/>
      <c r="G281" s="562"/>
      <c r="H281" s="549"/>
      <c r="I281" s="552"/>
      <c r="J281" s="555"/>
      <c r="K281" s="10"/>
      <c r="L281" s="10"/>
      <c r="M281" s="490"/>
      <c r="N281" s="444"/>
      <c r="O281" s="489"/>
      <c r="P281" s="489"/>
      <c r="Q281" s="10"/>
      <c r="R281" s="12"/>
      <c r="S281" s="27"/>
      <c r="T281" s="34"/>
      <c r="U281" s="395"/>
      <c r="V281" s="65"/>
      <c r="W281" s="65"/>
      <c r="X281" s="65"/>
    </row>
    <row r="282" spans="1:24" s="13" customFormat="1" ht="18" x14ac:dyDescent="0.25">
      <c r="A282" s="203"/>
      <c r="B282" s="547"/>
      <c r="C282" s="550"/>
      <c r="D282" s="550"/>
      <c r="E282" s="550"/>
      <c r="F282" s="550"/>
      <c r="G282" s="563"/>
      <c r="H282" s="550"/>
      <c r="I282" s="553"/>
      <c r="J282" s="556"/>
      <c r="K282" s="10"/>
      <c r="L282" s="10"/>
      <c r="M282" s="490"/>
      <c r="N282" s="444"/>
      <c r="O282" s="489"/>
      <c r="P282" s="489"/>
      <c r="Q282" s="10"/>
      <c r="R282" s="12"/>
      <c r="S282" s="27"/>
      <c r="T282" s="34"/>
      <c r="U282" s="395"/>
      <c r="V282" s="65"/>
      <c r="W282" s="65"/>
      <c r="X282" s="65"/>
    </row>
    <row r="283" spans="1:24" s="13" customFormat="1" ht="30" x14ac:dyDescent="0.25">
      <c r="A283" s="203"/>
      <c r="B283" s="10"/>
      <c r="C283" s="24" t="s">
        <v>507</v>
      </c>
      <c r="D283" s="24">
        <v>204991795</v>
      </c>
      <c r="E283" s="24" t="s">
        <v>613</v>
      </c>
      <c r="F283" s="24" t="s">
        <v>612</v>
      </c>
      <c r="G283" s="43">
        <v>1462</v>
      </c>
      <c r="H283" s="24" t="s">
        <v>656</v>
      </c>
      <c r="I283" s="470">
        <v>1462</v>
      </c>
      <c r="J283" s="339">
        <f t="shared" si="9"/>
        <v>0</v>
      </c>
      <c r="K283" s="10"/>
      <c r="L283" s="10"/>
      <c r="M283" s="236"/>
      <c r="N283" s="444">
        <f t="shared" si="8"/>
        <v>1462</v>
      </c>
      <c r="O283" s="281"/>
      <c r="P283" s="281"/>
      <c r="Q283" s="10" t="s">
        <v>309</v>
      </c>
      <c r="R283" s="12"/>
      <c r="S283" s="27">
        <v>48200000</v>
      </c>
      <c r="T283" s="34" t="s">
        <v>614</v>
      </c>
      <c r="U283" s="395" t="s">
        <v>658</v>
      </c>
      <c r="V283" s="65"/>
      <c r="W283" s="65"/>
      <c r="X283" s="65"/>
    </row>
    <row r="284" spans="1:24" s="13" customFormat="1" ht="30" x14ac:dyDescent="0.35">
      <c r="A284" s="256"/>
      <c r="B284" s="256"/>
      <c r="C284" s="81" t="s">
        <v>664</v>
      </c>
      <c r="D284" s="81">
        <v>202052054</v>
      </c>
      <c r="E284" s="256" t="s">
        <v>665</v>
      </c>
      <c r="F284" s="81" t="s">
        <v>666</v>
      </c>
      <c r="G284" s="84">
        <v>6726</v>
      </c>
      <c r="H284" s="81" t="s">
        <v>673</v>
      </c>
      <c r="I284" s="256">
        <v>6726</v>
      </c>
      <c r="J284" s="82">
        <f t="shared" si="9"/>
        <v>0</v>
      </c>
      <c r="K284" s="256" t="s">
        <v>732</v>
      </c>
      <c r="L284" s="256" t="s">
        <v>733</v>
      </c>
      <c r="M284" s="82">
        <v>6726</v>
      </c>
      <c r="N284" s="82">
        <f t="shared" si="8"/>
        <v>0</v>
      </c>
      <c r="O284" s="82"/>
      <c r="P284" s="82"/>
      <c r="Q284" s="256" t="s">
        <v>309</v>
      </c>
      <c r="R284" s="257"/>
      <c r="S284" s="258">
        <v>31154000</v>
      </c>
      <c r="T284" s="483" t="s">
        <v>668</v>
      </c>
      <c r="U284" s="256" t="s">
        <v>667</v>
      </c>
      <c r="V284" s="65"/>
      <c r="W284" s="65"/>
      <c r="X284" s="65"/>
    </row>
    <row r="285" spans="1:24" s="13" customFormat="1" ht="30" customHeight="1" x14ac:dyDescent="0.25">
      <c r="A285" s="10"/>
      <c r="B285" s="10"/>
      <c r="C285" s="548" t="s">
        <v>671</v>
      </c>
      <c r="D285" s="548">
        <v>236096675</v>
      </c>
      <c r="E285" s="548" t="s">
        <v>81</v>
      </c>
      <c r="F285" s="548" t="s">
        <v>672</v>
      </c>
      <c r="G285" s="554">
        <v>1000</v>
      </c>
      <c r="H285" s="548" t="s">
        <v>678</v>
      </c>
      <c r="I285" s="546">
        <v>550</v>
      </c>
      <c r="J285" s="554">
        <f t="shared" si="9"/>
        <v>450</v>
      </c>
      <c r="K285" s="10" t="s">
        <v>682</v>
      </c>
      <c r="L285" s="10" t="s">
        <v>700</v>
      </c>
      <c r="M285" s="20">
        <v>48</v>
      </c>
      <c r="N285" s="558">
        <f t="shared" si="8"/>
        <v>502</v>
      </c>
      <c r="O285" s="281"/>
      <c r="P285" s="281"/>
      <c r="Q285" s="10" t="s">
        <v>309</v>
      </c>
      <c r="R285" s="12"/>
      <c r="S285" s="27">
        <v>50110000</v>
      </c>
      <c r="T285" s="34"/>
      <c r="U285" s="10" t="s">
        <v>309</v>
      </c>
      <c r="V285" s="65"/>
      <c r="W285" s="65"/>
      <c r="X285" s="65"/>
    </row>
    <row r="286" spans="1:24" s="13" customFormat="1" x14ac:dyDescent="0.25">
      <c r="A286" s="10"/>
      <c r="B286" s="10"/>
      <c r="C286" s="549"/>
      <c r="D286" s="549"/>
      <c r="E286" s="549"/>
      <c r="F286" s="549"/>
      <c r="G286" s="555"/>
      <c r="H286" s="549"/>
      <c r="I286" s="557"/>
      <c r="J286" s="555"/>
      <c r="K286" s="10"/>
      <c r="L286" s="10"/>
      <c r="M286" s="439"/>
      <c r="N286" s="559"/>
      <c r="O286" s="438"/>
      <c r="P286" s="438"/>
      <c r="Q286" s="10"/>
      <c r="R286" s="12"/>
      <c r="S286" s="27"/>
      <c r="T286" s="34"/>
      <c r="U286" s="10"/>
      <c r="V286" s="65"/>
      <c r="W286" s="65"/>
      <c r="X286" s="65"/>
    </row>
    <row r="287" spans="1:24" s="13" customFormat="1" x14ac:dyDescent="0.25">
      <c r="A287" s="10"/>
      <c r="B287" s="10"/>
      <c r="C287" s="549"/>
      <c r="D287" s="549"/>
      <c r="E287" s="549"/>
      <c r="F287" s="549"/>
      <c r="G287" s="555"/>
      <c r="H287" s="549"/>
      <c r="I287" s="557"/>
      <c r="J287" s="555"/>
      <c r="K287" s="10"/>
      <c r="L287" s="10"/>
      <c r="M287" s="439"/>
      <c r="N287" s="560"/>
      <c r="O287" s="438"/>
      <c r="P287" s="438"/>
      <c r="Q287" s="10"/>
      <c r="R287" s="12"/>
      <c r="S287" s="27"/>
      <c r="T287" s="34"/>
      <c r="U287" s="10"/>
      <c r="V287" s="65"/>
      <c r="W287" s="65"/>
      <c r="X287" s="65"/>
    </row>
    <row r="288" spans="1:24" s="13" customFormat="1" x14ac:dyDescent="0.25">
      <c r="A288" s="10"/>
      <c r="B288" s="10"/>
      <c r="C288" s="550"/>
      <c r="D288" s="550"/>
      <c r="E288" s="550"/>
      <c r="F288" s="550"/>
      <c r="G288" s="556"/>
      <c r="H288" s="550"/>
      <c r="I288" s="547"/>
      <c r="J288" s="556"/>
      <c r="K288" s="10"/>
      <c r="L288" s="10"/>
      <c r="M288" s="439"/>
      <c r="N288" s="439"/>
      <c r="O288" s="438"/>
      <c r="P288" s="438"/>
      <c r="Q288" s="10"/>
      <c r="R288" s="12"/>
      <c r="S288" s="27"/>
      <c r="T288" s="34"/>
      <c r="U288" s="10"/>
      <c r="V288" s="65"/>
      <c r="W288" s="65"/>
      <c r="X288" s="65"/>
    </row>
    <row r="289" spans="1:24" s="13" customFormat="1" ht="30" x14ac:dyDescent="0.25">
      <c r="A289" s="256"/>
      <c r="B289" s="256"/>
      <c r="C289" s="81" t="s">
        <v>676</v>
      </c>
      <c r="D289" s="81">
        <v>202268928</v>
      </c>
      <c r="E289" s="256" t="s">
        <v>677</v>
      </c>
      <c r="F289" s="81" t="s">
        <v>674</v>
      </c>
      <c r="G289" s="82">
        <v>3410</v>
      </c>
      <c r="H289" s="81" t="s">
        <v>703</v>
      </c>
      <c r="I289" s="484">
        <v>3410</v>
      </c>
      <c r="J289" s="82">
        <f t="shared" si="9"/>
        <v>0</v>
      </c>
      <c r="K289" s="256" t="s">
        <v>742</v>
      </c>
      <c r="L289" s="256" t="s">
        <v>743</v>
      </c>
      <c r="M289" s="82">
        <v>3410</v>
      </c>
      <c r="N289" s="82">
        <f t="shared" si="8"/>
        <v>0</v>
      </c>
      <c r="O289" s="82"/>
      <c r="P289" s="82"/>
      <c r="Q289" s="256"/>
      <c r="R289" s="257"/>
      <c r="S289" s="258"/>
      <c r="T289" s="130"/>
      <c r="U289" s="256"/>
      <c r="V289" s="65"/>
      <c r="W289" s="65"/>
      <c r="X289" s="65"/>
    </row>
    <row r="290" spans="1:24" s="13" customFormat="1" ht="28.5" customHeight="1" x14ac:dyDescent="0.25">
      <c r="A290" s="256"/>
      <c r="B290" s="82"/>
      <c r="C290" s="82" t="s">
        <v>701</v>
      </c>
      <c r="D290" s="82">
        <v>201286199</v>
      </c>
      <c r="E290" s="82" t="s">
        <v>702</v>
      </c>
      <c r="F290" s="477" t="s">
        <v>675</v>
      </c>
      <c r="G290" s="82">
        <v>458</v>
      </c>
      <c r="H290" s="477" t="s">
        <v>704</v>
      </c>
      <c r="I290" s="82">
        <v>458</v>
      </c>
      <c r="J290" s="82">
        <f t="shared" si="9"/>
        <v>0</v>
      </c>
      <c r="K290" s="82" t="s">
        <v>680</v>
      </c>
      <c r="L290" s="82" t="s">
        <v>705</v>
      </c>
      <c r="M290" s="82">
        <v>458</v>
      </c>
      <c r="N290" s="82">
        <f t="shared" si="8"/>
        <v>0</v>
      </c>
      <c r="O290" s="82"/>
      <c r="P290" s="82"/>
      <c r="Q290" s="82" t="s">
        <v>309</v>
      </c>
      <c r="R290" s="82"/>
      <c r="S290" s="82">
        <v>39711130</v>
      </c>
      <c r="T290" s="82"/>
      <c r="U290" s="478" t="s">
        <v>706</v>
      </c>
      <c r="V290" s="65"/>
      <c r="W290" s="65"/>
      <c r="X290" s="65"/>
    </row>
    <row r="291" spans="1:24" s="13" customFormat="1" ht="30" x14ac:dyDescent="0.35">
      <c r="A291" s="10"/>
      <c r="B291" s="10"/>
      <c r="C291" s="24" t="s">
        <v>710</v>
      </c>
      <c r="D291" s="24">
        <v>400033520</v>
      </c>
      <c r="E291" s="472" t="s">
        <v>711</v>
      </c>
      <c r="F291" s="472" t="s">
        <v>709</v>
      </c>
      <c r="G291" s="20">
        <v>3200</v>
      </c>
      <c r="H291" s="476" t="s">
        <v>714</v>
      </c>
      <c r="I291" s="10">
        <v>3200</v>
      </c>
      <c r="J291" s="481">
        <f t="shared" si="9"/>
        <v>0</v>
      </c>
      <c r="K291" s="10"/>
      <c r="L291" s="10"/>
      <c r="M291" s="20"/>
      <c r="N291" s="339">
        <f t="shared" si="8"/>
        <v>3200</v>
      </c>
      <c r="O291" s="281"/>
      <c r="P291" s="281"/>
      <c r="Q291" s="10" t="s">
        <v>309</v>
      </c>
      <c r="R291" s="12"/>
      <c r="S291" s="27">
        <v>79800000</v>
      </c>
      <c r="T291" s="427" t="s">
        <v>712</v>
      </c>
      <c r="U291" s="479" t="s">
        <v>713</v>
      </c>
      <c r="V291" s="65"/>
      <c r="W291" s="65"/>
      <c r="X291" s="65"/>
    </row>
    <row r="292" spans="1:24" s="528" customFormat="1" ht="81.75" customHeight="1" x14ac:dyDescent="0.25">
      <c r="A292" s="517"/>
      <c r="B292" s="518" t="s">
        <v>760</v>
      </c>
      <c r="C292" s="518" t="s">
        <v>298</v>
      </c>
      <c r="D292" s="518">
        <v>204892964</v>
      </c>
      <c r="E292" s="518" t="s">
        <v>749</v>
      </c>
      <c r="F292" s="519" t="s">
        <v>753</v>
      </c>
      <c r="G292" s="520">
        <v>189980</v>
      </c>
      <c r="H292" s="518" t="s">
        <v>757</v>
      </c>
      <c r="I292" s="521">
        <v>189980</v>
      </c>
      <c r="J292" s="522">
        <f t="shared" si="9"/>
        <v>0</v>
      </c>
      <c r="K292" s="521" t="s">
        <v>791</v>
      </c>
      <c r="L292" s="523" t="s">
        <v>792</v>
      </c>
      <c r="M292" s="520">
        <v>189980</v>
      </c>
      <c r="N292" s="520">
        <f t="shared" si="8"/>
        <v>0</v>
      </c>
      <c r="O292" s="522"/>
      <c r="P292" s="522"/>
      <c r="Q292" s="521" t="s">
        <v>750</v>
      </c>
      <c r="R292" s="524"/>
      <c r="S292" s="525">
        <v>30233141</v>
      </c>
      <c r="T292" s="526" t="s">
        <v>751</v>
      </c>
      <c r="U292" s="521" t="s">
        <v>754</v>
      </c>
      <c r="V292" s="527"/>
      <c r="W292" s="527"/>
      <c r="X292" s="527"/>
    </row>
    <row r="293" spans="1:24" s="535" customFormat="1" ht="60" x14ac:dyDescent="0.35">
      <c r="A293" s="529"/>
      <c r="B293" s="518" t="s">
        <v>761</v>
      </c>
      <c r="C293" s="497" t="s">
        <v>745</v>
      </c>
      <c r="D293" s="497">
        <v>202052054</v>
      </c>
      <c r="E293" s="497" t="s">
        <v>746</v>
      </c>
      <c r="F293" s="530" t="s">
        <v>715</v>
      </c>
      <c r="G293" s="531">
        <v>77000</v>
      </c>
      <c r="H293" s="497" t="s">
        <v>758</v>
      </c>
      <c r="I293" s="529">
        <v>77000</v>
      </c>
      <c r="J293" s="532">
        <f t="shared" si="9"/>
        <v>0</v>
      </c>
      <c r="K293" s="529" t="s">
        <v>791</v>
      </c>
      <c r="L293" s="523" t="s">
        <v>793</v>
      </c>
      <c r="M293" s="531">
        <v>77000</v>
      </c>
      <c r="N293" s="531">
        <f t="shared" si="8"/>
        <v>0</v>
      </c>
      <c r="O293" s="532"/>
      <c r="P293" s="532"/>
      <c r="Q293" s="529" t="s">
        <v>748</v>
      </c>
      <c r="R293" s="529"/>
      <c r="S293" s="533">
        <v>3242000</v>
      </c>
      <c r="T293" s="526" t="s">
        <v>747</v>
      </c>
      <c r="U293" s="529" t="s">
        <v>752</v>
      </c>
      <c r="V293" s="534"/>
      <c r="W293" s="534"/>
      <c r="X293" s="534"/>
    </row>
    <row r="294" spans="1:24" s="13" customFormat="1" ht="30" x14ac:dyDescent="0.25">
      <c r="A294" s="256"/>
      <c r="B294" s="256"/>
      <c r="C294" s="81" t="s">
        <v>726</v>
      </c>
      <c r="D294" s="81">
        <v>205077593</v>
      </c>
      <c r="E294" s="81" t="s">
        <v>728</v>
      </c>
      <c r="F294" s="81" t="s">
        <v>716</v>
      </c>
      <c r="G294" s="82">
        <v>300</v>
      </c>
      <c r="H294" s="81" t="s">
        <v>736</v>
      </c>
      <c r="I294" s="256">
        <v>300</v>
      </c>
      <c r="J294" s="82" t="s">
        <v>744</v>
      </c>
      <c r="K294" s="81" t="s">
        <v>734</v>
      </c>
      <c r="L294" s="256" t="s">
        <v>735</v>
      </c>
      <c r="M294" s="82">
        <v>300</v>
      </c>
      <c r="N294" s="82">
        <f t="shared" si="8"/>
        <v>0</v>
      </c>
      <c r="O294" s="82"/>
      <c r="P294" s="82"/>
      <c r="Q294" s="256" t="s">
        <v>309</v>
      </c>
      <c r="R294" s="257"/>
      <c r="S294" s="258">
        <v>31224810</v>
      </c>
      <c r="T294" s="130"/>
      <c r="U294" s="256"/>
      <c r="V294" s="65"/>
      <c r="W294" s="65"/>
      <c r="X294" s="65"/>
    </row>
    <row r="295" spans="1:24" s="13" customFormat="1" ht="30" x14ac:dyDescent="0.25">
      <c r="A295" s="256"/>
      <c r="B295" s="256"/>
      <c r="C295" s="81" t="s">
        <v>727</v>
      </c>
      <c r="D295" s="81">
        <v>406073733</v>
      </c>
      <c r="E295" s="81" t="s">
        <v>729</v>
      </c>
      <c r="F295" s="81" t="s">
        <v>717</v>
      </c>
      <c r="G295" s="82">
        <v>393.1</v>
      </c>
      <c r="H295" s="81" t="s">
        <v>740</v>
      </c>
      <c r="I295" s="256">
        <v>393.1</v>
      </c>
      <c r="J295" s="82">
        <f t="shared" si="9"/>
        <v>0</v>
      </c>
      <c r="K295" s="256" t="s">
        <v>734</v>
      </c>
      <c r="L295" s="256" t="s">
        <v>741</v>
      </c>
      <c r="M295" s="82">
        <v>393.1</v>
      </c>
      <c r="N295" s="82">
        <f t="shared" si="8"/>
        <v>0</v>
      </c>
      <c r="O295" s="82"/>
      <c r="P295" s="82"/>
      <c r="Q295" s="256" t="s">
        <v>309</v>
      </c>
      <c r="R295" s="257"/>
      <c r="S295" s="258">
        <v>31224810</v>
      </c>
      <c r="T295" s="130"/>
      <c r="U295" s="256"/>
      <c r="V295" s="65"/>
      <c r="W295" s="65"/>
      <c r="X295" s="65"/>
    </row>
    <row r="296" spans="1:24" s="13" customFormat="1" ht="30" x14ac:dyDescent="0.25">
      <c r="A296" s="10"/>
      <c r="B296" s="256"/>
      <c r="C296" s="81" t="s">
        <v>730</v>
      </c>
      <c r="D296" s="81">
        <v>202192509</v>
      </c>
      <c r="E296" s="256" t="s">
        <v>731</v>
      </c>
      <c r="F296" s="81" t="s">
        <v>718</v>
      </c>
      <c r="G296" s="82">
        <v>150</v>
      </c>
      <c r="H296" s="81" t="s">
        <v>738</v>
      </c>
      <c r="I296" s="256">
        <v>150</v>
      </c>
      <c r="J296" s="82">
        <f t="shared" si="9"/>
        <v>0</v>
      </c>
      <c r="K296" s="256" t="s">
        <v>734</v>
      </c>
      <c r="L296" s="256" t="s">
        <v>739</v>
      </c>
      <c r="M296" s="82">
        <v>150</v>
      </c>
      <c r="N296" s="82">
        <f t="shared" si="8"/>
        <v>0</v>
      </c>
      <c r="O296" s="82"/>
      <c r="P296" s="82"/>
      <c r="Q296" s="256" t="s">
        <v>309</v>
      </c>
      <c r="R296" s="257"/>
      <c r="S296" s="258">
        <v>44521210</v>
      </c>
      <c r="T296" s="130"/>
      <c r="U296" s="256"/>
      <c r="V296" s="65"/>
      <c r="W296" s="65"/>
      <c r="X296" s="65"/>
    </row>
    <row r="297" spans="1:24" s="13" customFormat="1" ht="36" customHeight="1" x14ac:dyDescent="0.25">
      <c r="A297" s="10"/>
      <c r="B297" s="10"/>
      <c r="C297" s="548" t="s">
        <v>721</v>
      </c>
      <c r="D297" s="548">
        <v>402003513</v>
      </c>
      <c r="E297" s="548" t="s">
        <v>722</v>
      </c>
      <c r="F297" s="548" t="s">
        <v>719</v>
      </c>
      <c r="G297" s="554">
        <v>4980</v>
      </c>
      <c r="H297" s="735" t="s">
        <v>783</v>
      </c>
      <c r="I297" s="546">
        <v>4980</v>
      </c>
      <c r="J297" s="564">
        <f t="shared" si="9"/>
        <v>0</v>
      </c>
      <c r="K297" s="10" t="s">
        <v>784</v>
      </c>
      <c r="L297" s="491" t="s">
        <v>785</v>
      </c>
      <c r="M297" s="471">
        <v>1660</v>
      </c>
      <c r="N297" s="554">
        <f t="shared" si="8"/>
        <v>3320</v>
      </c>
      <c r="O297" s="564"/>
      <c r="P297" s="564"/>
      <c r="Q297" s="546" t="s">
        <v>309</v>
      </c>
      <c r="R297" s="731"/>
      <c r="S297" s="544">
        <v>39515430</v>
      </c>
      <c r="T297" s="546" t="s">
        <v>509</v>
      </c>
      <c r="U297" s="482"/>
      <c r="V297" s="65"/>
      <c r="W297" s="65"/>
      <c r="X297" s="65"/>
    </row>
    <row r="298" spans="1:24" s="13" customFormat="1" ht="34.5" customHeight="1" x14ac:dyDescent="0.25">
      <c r="A298" s="10"/>
      <c r="B298" s="10"/>
      <c r="C298" s="550"/>
      <c r="D298" s="550"/>
      <c r="E298" s="550"/>
      <c r="F298" s="550"/>
      <c r="G298" s="556"/>
      <c r="H298" s="736"/>
      <c r="I298" s="547"/>
      <c r="J298" s="565"/>
      <c r="K298" s="10"/>
      <c r="L298" s="10"/>
      <c r="M298" s="492"/>
      <c r="N298" s="556"/>
      <c r="O298" s="565"/>
      <c r="P298" s="565"/>
      <c r="Q298" s="547"/>
      <c r="R298" s="732"/>
      <c r="S298" s="545"/>
      <c r="T298" s="547"/>
      <c r="U298" s="482"/>
      <c r="V298" s="65"/>
      <c r="W298" s="65"/>
      <c r="X298" s="65"/>
    </row>
    <row r="299" spans="1:24" s="13" customFormat="1" ht="30" x14ac:dyDescent="0.25">
      <c r="A299" s="256"/>
      <c r="B299" s="256"/>
      <c r="C299" s="81" t="s">
        <v>723</v>
      </c>
      <c r="D299" s="81">
        <v>220101850</v>
      </c>
      <c r="E299" s="81" t="s">
        <v>724</v>
      </c>
      <c r="F299" s="81" t="s">
        <v>720</v>
      </c>
      <c r="G299" s="82">
        <v>4924.8</v>
      </c>
      <c r="H299" s="81" t="s">
        <v>737</v>
      </c>
      <c r="I299" s="256">
        <v>4924</v>
      </c>
      <c r="J299" s="82">
        <f t="shared" si="9"/>
        <v>0.8000000000001819</v>
      </c>
      <c r="K299" s="256" t="s">
        <v>789</v>
      </c>
      <c r="L299" s="484" t="s">
        <v>790</v>
      </c>
      <c r="M299" s="82">
        <v>4924</v>
      </c>
      <c r="N299" s="82">
        <f t="shared" si="8"/>
        <v>0</v>
      </c>
      <c r="O299" s="82"/>
      <c r="P299" s="82"/>
      <c r="Q299" s="256" t="s">
        <v>309</v>
      </c>
      <c r="R299" s="257"/>
      <c r="S299" s="258">
        <v>79341000</v>
      </c>
      <c r="T299" s="130"/>
      <c r="U299" s="256" t="s">
        <v>725</v>
      </c>
      <c r="V299" s="65"/>
      <c r="W299" s="65"/>
      <c r="X299" s="65"/>
    </row>
    <row r="300" spans="1:24" s="528" customFormat="1" ht="75" x14ac:dyDescent="0.25">
      <c r="A300" s="517"/>
      <c r="B300" s="518" t="s">
        <v>767</v>
      </c>
      <c r="C300" s="518" t="s">
        <v>298</v>
      </c>
      <c r="D300" s="518">
        <v>204892964</v>
      </c>
      <c r="E300" s="517" t="s">
        <v>762</v>
      </c>
      <c r="F300" s="536" t="s">
        <v>763</v>
      </c>
      <c r="G300" s="537">
        <v>654900</v>
      </c>
      <c r="H300" s="536" t="s">
        <v>786</v>
      </c>
      <c r="I300" s="517">
        <v>654900</v>
      </c>
      <c r="J300" s="538">
        <f t="shared" si="9"/>
        <v>0</v>
      </c>
      <c r="K300" s="517" t="s">
        <v>787</v>
      </c>
      <c r="L300" s="523" t="s">
        <v>788</v>
      </c>
      <c r="M300" s="537">
        <v>654900</v>
      </c>
      <c r="N300" s="537">
        <f t="shared" si="8"/>
        <v>0</v>
      </c>
      <c r="O300" s="538"/>
      <c r="P300" s="538"/>
      <c r="Q300" s="517" t="s">
        <v>764</v>
      </c>
      <c r="R300" s="539"/>
      <c r="S300" s="540">
        <v>3240000</v>
      </c>
      <c r="T300" s="526" t="s">
        <v>765</v>
      </c>
      <c r="U300" s="517" t="s">
        <v>766</v>
      </c>
      <c r="V300" s="527"/>
      <c r="W300" s="527"/>
      <c r="X300" s="527"/>
    </row>
    <row r="301" spans="1:24" s="13" customFormat="1" ht="36" customHeight="1" x14ac:dyDescent="0.25">
      <c r="A301" s="10"/>
      <c r="B301" s="10"/>
      <c r="C301" s="733" t="s">
        <v>745</v>
      </c>
      <c r="D301" s="733">
        <v>202052054</v>
      </c>
      <c r="E301" s="548" t="s">
        <v>778</v>
      </c>
      <c r="F301" s="548" t="s">
        <v>777</v>
      </c>
      <c r="G301" s="554">
        <v>30000</v>
      </c>
      <c r="H301" s="493" t="s">
        <v>782</v>
      </c>
      <c r="I301" s="10">
        <v>10062</v>
      </c>
      <c r="J301" s="554">
        <f>G301-I301-I302</f>
        <v>0</v>
      </c>
      <c r="K301" s="10"/>
      <c r="L301" s="10"/>
      <c r="M301" s="471"/>
      <c r="N301" s="480">
        <f t="shared" si="8"/>
        <v>10062</v>
      </c>
      <c r="O301" s="473"/>
      <c r="P301" s="473"/>
      <c r="Q301" s="546" t="s">
        <v>779</v>
      </c>
      <c r="R301" s="12"/>
      <c r="S301" s="544">
        <v>30200000</v>
      </c>
      <c r="T301" s="729" t="s">
        <v>780</v>
      </c>
      <c r="U301" s="546" t="s">
        <v>660</v>
      </c>
      <c r="V301" s="65"/>
      <c r="W301" s="65"/>
      <c r="X301" s="65"/>
    </row>
    <row r="302" spans="1:24" s="13" customFormat="1" ht="36.75" customHeight="1" x14ac:dyDescent="0.25">
      <c r="A302" s="10"/>
      <c r="B302" s="10"/>
      <c r="C302" s="734"/>
      <c r="D302" s="734"/>
      <c r="E302" s="550"/>
      <c r="F302" s="550"/>
      <c r="G302" s="556"/>
      <c r="H302" s="493" t="s">
        <v>781</v>
      </c>
      <c r="I302" s="10">
        <v>19938</v>
      </c>
      <c r="J302" s="556"/>
      <c r="K302" s="10"/>
      <c r="L302" s="10"/>
      <c r="M302" s="471"/>
      <c r="N302" s="471">
        <f t="shared" si="8"/>
        <v>19938</v>
      </c>
      <c r="O302" s="473"/>
      <c r="P302" s="473"/>
      <c r="Q302" s="547"/>
      <c r="R302" s="12"/>
      <c r="S302" s="545"/>
      <c r="T302" s="730"/>
      <c r="U302" s="547"/>
      <c r="V302" s="65"/>
      <c r="W302" s="65"/>
      <c r="X302" s="65"/>
    </row>
    <row r="303" spans="1:24" s="13" customFormat="1" ht="33" customHeight="1" x14ac:dyDescent="0.25">
      <c r="A303" s="10"/>
      <c r="B303" s="10"/>
      <c r="C303" s="497" t="s">
        <v>745</v>
      </c>
      <c r="D303" s="498">
        <v>202052055</v>
      </c>
      <c r="E303" s="10" t="s">
        <v>800</v>
      </c>
      <c r="F303" s="24" t="s">
        <v>801</v>
      </c>
      <c r="G303" s="20">
        <v>159096</v>
      </c>
      <c r="H303" s="10"/>
      <c r="I303" s="10"/>
      <c r="J303" s="20"/>
      <c r="K303" s="10" t="s">
        <v>805</v>
      </c>
      <c r="L303" s="10"/>
      <c r="M303" s="20">
        <v>159096</v>
      </c>
      <c r="N303" s="20">
        <v>0</v>
      </c>
      <c r="O303" s="281"/>
      <c r="P303" s="281"/>
      <c r="Q303" s="11">
        <v>42035</v>
      </c>
      <c r="R303" s="12"/>
      <c r="S303" s="27">
        <v>48200000</v>
      </c>
      <c r="T303" s="499" t="s">
        <v>802</v>
      </c>
      <c r="U303" s="10" t="s">
        <v>804</v>
      </c>
      <c r="V303" s="65"/>
      <c r="W303" s="65"/>
      <c r="X303" s="65"/>
    </row>
    <row r="304" spans="1:24" s="13" customFormat="1" ht="19.5" x14ac:dyDescent="0.25">
      <c r="A304" s="10"/>
      <c r="B304" s="10"/>
      <c r="C304" s="498"/>
      <c r="D304" s="498"/>
      <c r="E304" s="10"/>
      <c r="F304" s="24"/>
      <c r="G304" s="435"/>
      <c r="H304" s="10"/>
      <c r="I304" s="10"/>
      <c r="J304" s="20"/>
      <c r="K304" s="10"/>
      <c r="L304" s="10"/>
      <c r="M304" s="20"/>
      <c r="N304" s="20"/>
      <c r="O304" s="281"/>
      <c r="P304" s="281"/>
      <c r="Q304" s="10"/>
      <c r="R304" s="12"/>
      <c r="S304" s="27"/>
      <c r="T304" s="500"/>
      <c r="U304" s="10"/>
      <c r="V304" s="65"/>
      <c r="W304" s="65"/>
      <c r="X304" s="65"/>
    </row>
    <row r="305" spans="1:24" s="13" customFormat="1" x14ac:dyDescent="0.25">
      <c r="A305" s="14"/>
      <c r="B305" s="14"/>
      <c r="C305" s="25"/>
      <c r="D305" s="25"/>
      <c r="E305" s="14"/>
      <c r="F305" s="25"/>
      <c r="G305" s="22"/>
      <c r="H305" s="14"/>
      <c r="I305" s="14"/>
      <c r="J305" s="22"/>
      <c r="K305" s="14"/>
      <c r="L305" s="14"/>
      <c r="M305" s="22"/>
      <c r="N305" s="22"/>
      <c r="O305" s="296"/>
      <c r="P305" s="296"/>
      <c r="Q305" s="14"/>
      <c r="R305" s="15"/>
      <c r="S305" s="29"/>
      <c r="U305" s="14"/>
      <c r="V305" s="65"/>
      <c r="W305" s="65"/>
      <c r="X305" s="65"/>
    </row>
    <row r="306" spans="1:24" s="13" customFormat="1" x14ac:dyDescent="0.25">
      <c r="A306" s="14"/>
      <c r="B306" s="14"/>
      <c r="C306" s="25"/>
      <c r="D306" s="25"/>
      <c r="E306" s="14"/>
      <c r="F306" s="25"/>
      <c r="G306" s="22"/>
      <c r="H306" s="14"/>
      <c r="I306" s="14"/>
      <c r="J306" s="22"/>
      <c r="K306" s="14"/>
      <c r="L306" s="14"/>
      <c r="M306" s="22"/>
      <c r="N306" s="22"/>
      <c r="O306" s="296"/>
      <c r="P306" s="296"/>
      <c r="Q306" s="14"/>
      <c r="R306" s="15"/>
      <c r="S306" s="29"/>
      <c r="U306" s="14"/>
      <c r="V306" s="65"/>
      <c r="W306" s="65"/>
      <c r="X306" s="65"/>
    </row>
    <row r="307" spans="1:24" s="13" customFormat="1" x14ac:dyDescent="0.25">
      <c r="A307" s="14"/>
      <c r="B307" s="14"/>
      <c r="C307" s="25"/>
      <c r="D307" s="25"/>
      <c r="E307" s="14"/>
      <c r="F307" s="25"/>
      <c r="G307" s="22"/>
      <c r="H307" s="14"/>
      <c r="I307" s="14"/>
      <c r="J307" s="22"/>
      <c r="K307" s="14"/>
      <c r="L307" s="14"/>
      <c r="M307" s="22"/>
      <c r="N307" s="22"/>
      <c r="O307" s="296"/>
      <c r="P307" s="296"/>
      <c r="Q307" s="14"/>
      <c r="R307" s="15"/>
      <c r="S307" s="29"/>
      <c r="U307" s="14"/>
      <c r="V307" s="65"/>
      <c r="W307" s="65"/>
      <c r="X307" s="65"/>
    </row>
    <row r="308" spans="1:24" s="13" customFormat="1" x14ac:dyDescent="0.25">
      <c r="A308" s="14"/>
      <c r="B308" s="14"/>
      <c r="C308" s="25"/>
      <c r="D308" s="25"/>
      <c r="E308" s="14"/>
      <c r="F308" s="25"/>
      <c r="G308" s="22"/>
      <c r="H308" s="14"/>
      <c r="I308" s="14"/>
      <c r="J308" s="22"/>
      <c r="K308" s="14"/>
      <c r="L308" s="14"/>
      <c r="M308" s="22"/>
      <c r="N308" s="22"/>
      <c r="O308" s="296"/>
      <c r="P308" s="296"/>
      <c r="Q308" s="14"/>
      <c r="R308" s="15"/>
      <c r="S308" s="29"/>
      <c r="U308" s="14"/>
      <c r="V308" s="65"/>
      <c r="W308" s="65"/>
      <c r="X308" s="65"/>
    </row>
    <row r="309" spans="1:24" s="13" customFormat="1" x14ac:dyDescent="0.25">
      <c r="A309" s="14"/>
      <c r="B309" s="14"/>
      <c r="C309" s="25"/>
      <c r="D309" s="25"/>
      <c r="E309" s="14"/>
      <c r="F309" s="25"/>
      <c r="G309" s="22"/>
      <c r="H309" s="14"/>
      <c r="I309" s="14"/>
      <c r="J309" s="22"/>
      <c r="K309" s="14"/>
      <c r="L309" s="14"/>
      <c r="M309" s="22"/>
      <c r="N309" s="22"/>
      <c r="O309" s="296"/>
      <c r="P309" s="296"/>
      <c r="Q309" s="14"/>
      <c r="R309" s="15"/>
      <c r="S309" s="29"/>
      <c r="U309" s="14"/>
      <c r="V309" s="65"/>
      <c r="W309" s="65"/>
      <c r="X309" s="65"/>
    </row>
    <row r="310" spans="1:24" s="13" customFormat="1" x14ac:dyDescent="0.25">
      <c r="A310" s="14"/>
      <c r="B310" s="14"/>
      <c r="C310" s="25"/>
      <c r="D310" s="25"/>
      <c r="E310" s="14"/>
      <c r="F310" s="25"/>
      <c r="G310" s="22"/>
      <c r="H310" s="14"/>
      <c r="I310" s="14"/>
      <c r="J310" s="22"/>
      <c r="K310" s="14"/>
      <c r="L310" s="14"/>
      <c r="M310" s="22"/>
      <c r="N310" s="22"/>
      <c r="O310" s="296"/>
      <c r="P310" s="296"/>
      <c r="Q310" s="14"/>
      <c r="R310" s="15"/>
      <c r="S310" s="29"/>
      <c r="U310" s="14"/>
      <c r="V310" s="65"/>
      <c r="W310" s="65"/>
      <c r="X310" s="65"/>
    </row>
    <row r="311" spans="1:24" s="13" customFormat="1" x14ac:dyDescent="0.25">
      <c r="A311" s="14"/>
      <c r="B311" s="14"/>
      <c r="C311" s="25"/>
      <c r="D311" s="25"/>
      <c r="E311" s="14"/>
      <c r="F311" s="25"/>
      <c r="G311" s="22"/>
      <c r="H311" s="14"/>
      <c r="I311" s="14"/>
      <c r="J311" s="22"/>
      <c r="K311" s="14"/>
      <c r="L311" s="14"/>
      <c r="M311" s="22"/>
      <c r="N311" s="22"/>
      <c r="O311" s="296"/>
      <c r="P311" s="296"/>
      <c r="Q311" s="14"/>
      <c r="R311" s="15"/>
      <c r="S311" s="29"/>
      <c r="U311" s="14"/>
      <c r="V311" s="65"/>
      <c r="W311" s="65"/>
      <c r="X311" s="65"/>
    </row>
    <row r="312" spans="1:24" s="13" customFormat="1" x14ac:dyDescent="0.25">
      <c r="A312" s="14"/>
      <c r="B312" s="14"/>
      <c r="C312" s="25"/>
      <c r="D312" s="25"/>
      <c r="E312" s="14"/>
      <c r="F312" s="25"/>
      <c r="G312" s="22"/>
      <c r="H312" s="14"/>
      <c r="I312" s="14"/>
      <c r="J312" s="22"/>
      <c r="K312" s="14"/>
      <c r="L312" s="14"/>
      <c r="M312" s="22"/>
      <c r="N312" s="22"/>
      <c r="O312" s="296"/>
      <c r="P312" s="296"/>
      <c r="Q312" s="14"/>
      <c r="R312" s="15"/>
      <c r="S312" s="29"/>
      <c r="U312" s="14"/>
      <c r="V312" s="65"/>
      <c r="W312" s="65"/>
      <c r="X312" s="65"/>
    </row>
    <row r="313" spans="1:24" s="13" customFormat="1" x14ac:dyDescent="0.25">
      <c r="A313" s="14"/>
      <c r="B313" s="14"/>
      <c r="C313" s="25"/>
      <c r="D313" s="25"/>
      <c r="E313" s="14"/>
      <c r="F313" s="25"/>
      <c r="G313" s="22"/>
      <c r="H313" s="14"/>
      <c r="I313" s="14"/>
      <c r="J313" s="22"/>
      <c r="K313" s="14"/>
      <c r="L313" s="14"/>
      <c r="M313" s="22"/>
      <c r="N313" s="22"/>
      <c r="O313" s="296"/>
      <c r="P313" s="296"/>
      <c r="Q313" s="14"/>
      <c r="R313" s="15"/>
      <c r="S313" s="29"/>
      <c r="U313" s="14"/>
      <c r="V313" s="65"/>
      <c r="W313" s="65"/>
      <c r="X313" s="65"/>
    </row>
    <row r="314" spans="1:24" s="13" customFormat="1" x14ac:dyDescent="0.25">
      <c r="A314" s="14"/>
      <c r="B314" s="14"/>
      <c r="C314" s="25"/>
      <c r="D314" s="25"/>
      <c r="E314" s="14"/>
      <c r="F314" s="25"/>
      <c r="G314" s="22"/>
      <c r="H314" s="14"/>
      <c r="I314" s="14"/>
      <c r="J314" s="22"/>
      <c r="K314" s="14"/>
      <c r="L314" s="14"/>
      <c r="M314" s="22"/>
      <c r="N314" s="22"/>
      <c r="O314" s="296"/>
      <c r="P314" s="296"/>
      <c r="Q314" s="14"/>
      <c r="R314" s="15"/>
      <c r="S314" s="29"/>
      <c r="U314" s="14"/>
      <c r="V314" s="65"/>
      <c r="W314" s="65"/>
      <c r="X314" s="65"/>
    </row>
    <row r="315" spans="1:24" s="13" customFormat="1" x14ac:dyDescent="0.25">
      <c r="A315" s="14"/>
      <c r="B315" s="14"/>
      <c r="C315" s="25"/>
      <c r="D315" s="25"/>
      <c r="E315" s="14"/>
      <c r="F315" s="25"/>
      <c r="G315" s="22"/>
      <c r="H315" s="14"/>
      <c r="I315" s="14"/>
      <c r="J315" s="22"/>
      <c r="K315" s="14"/>
      <c r="L315" s="14"/>
      <c r="M315" s="22"/>
      <c r="N315" s="22"/>
      <c r="O315" s="296"/>
      <c r="P315" s="296"/>
      <c r="Q315" s="14"/>
      <c r="R315" s="15"/>
      <c r="S315" s="29"/>
      <c r="U315" s="14"/>
      <c r="V315" s="65"/>
      <c r="W315" s="65"/>
      <c r="X315" s="65"/>
    </row>
    <row r="316" spans="1:24" s="13" customFormat="1" x14ac:dyDescent="0.25">
      <c r="A316" s="14"/>
      <c r="B316" s="14"/>
      <c r="C316" s="25"/>
      <c r="D316" s="25"/>
      <c r="E316" s="14"/>
      <c r="F316" s="25"/>
      <c r="G316" s="22"/>
      <c r="H316" s="14"/>
      <c r="I316" s="14"/>
      <c r="J316" s="22"/>
      <c r="K316" s="14"/>
      <c r="L316" s="14"/>
      <c r="M316" s="22"/>
      <c r="N316" s="22"/>
      <c r="O316" s="296"/>
      <c r="P316" s="296"/>
      <c r="Q316" s="14"/>
      <c r="R316" s="15"/>
      <c r="S316" s="29"/>
      <c r="U316" s="14"/>
      <c r="V316" s="65"/>
      <c r="W316" s="65"/>
      <c r="X316" s="65"/>
    </row>
    <row r="317" spans="1:24" s="13" customFormat="1" x14ac:dyDescent="0.25">
      <c r="A317" s="14"/>
      <c r="B317" s="14"/>
      <c r="C317" s="25"/>
      <c r="D317" s="25"/>
      <c r="E317" s="14"/>
      <c r="F317" s="25"/>
      <c r="G317" s="22"/>
      <c r="H317" s="14"/>
      <c r="I317" s="14"/>
      <c r="J317" s="22"/>
      <c r="K317" s="14"/>
      <c r="L317" s="14"/>
      <c r="M317" s="22"/>
      <c r="N317" s="22"/>
      <c r="O317" s="296"/>
      <c r="P317" s="296"/>
      <c r="Q317" s="14"/>
      <c r="R317" s="15"/>
      <c r="S317" s="29"/>
      <c r="U317" s="14"/>
      <c r="V317" s="65"/>
      <c r="W317" s="65"/>
      <c r="X317" s="65"/>
    </row>
    <row r="318" spans="1:24" s="13" customFormat="1" x14ac:dyDescent="0.25">
      <c r="A318" s="14"/>
      <c r="B318" s="14"/>
      <c r="C318" s="25"/>
      <c r="D318" s="25"/>
      <c r="E318" s="14"/>
      <c r="F318" s="25"/>
      <c r="G318" s="22"/>
      <c r="H318" s="14"/>
      <c r="I318" s="14"/>
      <c r="J318" s="22"/>
      <c r="K318" s="14"/>
      <c r="L318" s="14"/>
      <c r="M318" s="22"/>
      <c r="N318" s="22"/>
      <c r="O318" s="296"/>
      <c r="P318" s="296"/>
      <c r="Q318" s="14"/>
      <c r="R318" s="15"/>
      <c r="S318" s="29"/>
      <c r="U318" s="14"/>
      <c r="V318" s="65"/>
      <c r="W318" s="65"/>
      <c r="X318" s="65"/>
    </row>
    <row r="319" spans="1:24" s="13" customFormat="1" x14ac:dyDescent="0.25">
      <c r="A319" s="14"/>
      <c r="B319" s="14"/>
      <c r="C319" s="25"/>
      <c r="D319" s="25"/>
      <c r="E319" s="14"/>
      <c r="F319" s="25"/>
      <c r="G319" s="22"/>
      <c r="H319" s="14"/>
      <c r="I319" s="14"/>
      <c r="J319" s="22"/>
      <c r="K319" s="14"/>
      <c r="L319" s="14"/>
      <c r="M319" s="22"/>
      <c r="N319" s="22"/>
      <c r="O319" s="296"/>
      <c r="P319" s="296"/>
      <c r="Q319" s="14"/>
      <c r="R319" s="15"/>
      <c r="S319" s="29"/>
      <c r="U319" s="14"/>
      <c r="V319" s="65"/>
      <c r="W319" s="65"/>
      <c r="X319" s="65"/>
    </row>
  </sheetData>
  <sheetProtection algorithmName="SHA-512" hashValue="3bHQowkiBiSoJAaN3mDGGVbCfJOA5S7fKS+iFuV3betLW4ixnujqulJKoxDCm1UcxOVX+/30eRtmw7a2hVm1pA==" saltValue="SNpDodd1rWsHBQo/vg9E7Q==" spinCount="100000" sheet="1" objects="1" scenarios="1"/>
  <autoFilter ref="A1:S1"/>
  <mergeCells count="362">
    <mergeCell ref="Q215:Q229"/>
    <mergeCell ref="T301:T302"/>
    <mergeCell ref="U301:U302"/>
    <mergeCell ref="B280:B282"/>
    <mergeCell ref="N297:N298"/>
    <mergeCell ref="O297:O298"/>
    <mergeCell ref="P297:P298"/>
    <mergeCell ref="Q297:Q298"/>
    <mergeCell ref="R297:R298"/>
    <mergeCell ref="S297:S298"/>
    <mergeCell ref="T297:T298"/>
    <mergeCell ref="C301:C302"/>
    <mergeCell ref="D301:D302"/>
    <mergeCell ref="E301:E302"/>
    <mergeCell ref="F301:F302"/>
    <mergeCell ref="G301:G302"/>
    <mergeCell ref="J301:J302"/>
    <mergeCell ref="C297:C298"/>
    <mergeCell ref="D297:D298"/>
    <mergeCell ref="E297:E298"/>
    <mergeCell ref="F297:F298"/>
    <mergeCell ref="G297:G298"/>
    <mergeCell ref="H297:H298"/>
    <mergeCell ref="N220:N221"/>
    <mergeCell ref="H223:H225"/>
    <mergeCell ref="I223:I225"/>
    <mergeCell ref="N222:N224"/>
    <mergeCell ref="I249:I251"/>
    <mergeCell ref="H162:H166"/>
    <mergeCell ref="I162:I166"/>
    <mergeCell ref="N162:N165"/>
    <mergeCell ref="H215:H219"/>
    <mergeCell ref="I215:I219"/>
    <mergeCell ref="H220:H222"/>
    <mergeCell ref="I220:I222"/>
    <mergeCell ref="C232:C241"/>
    <mergeCell ref="D232:D241"/>
    <mergeCell ref="E232:E241"/>
    <mergeCell ref="F232:F241"/>
    <mergeCell ref="G232:G241"/>
    <mergeCell ref="J232:J242"/>
    <mergeCell ref="H234:H235"/>
    <mergeCell ref="I234:I235"/>
    <mergeCell ref="N277:N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B111:B127"/>
    <mergeCell ref="I116:I120"/>
    <mergeCell ref="B195:B198"/>
    <mergeCell ref="C195:C198"/>
    <mergeCell ref="D195:D198"/>
    <mergeCell ref="E195:E198"/>
    <mergeCell ref="F195:F198"/>
    <mergeCell ref="G195:G198"/>
    <mergeCell ref="B185:B194"/>
    <mergeCell ref="C185:C194"/>
    <mergeCell ref="D185:D194"/>
    <mergeCell ref="B168:B184"/>
    <mergeCell ref="C168:C184"/>
    <mergeCell ref="D168:D184"/>
    <mergeCell ref="G168:G184"/>
    <mergeCell ref="D144:D151"/>
    <mergeCell ref="E144:E151"/>
    <mergeCell ref="F144:F151"/>
    <mergeCell ref="E168:E184"/>
    <mergeCell ref="C111:C127"/>
    <mergeCell ref="D111:D127"/>
    <mergeCell ref="T195:T198"/>
    <mergeCell ref="H168:H169"/>
    <mergeCell ref="I168:I169"/>
    <mergeCell ref="N168:N169"/>
    <mergeCell ref="H185:H186"/>
    <mergeCell ref="I185:I186"/>
    <mergeCell ref="J195:J198"/>
    <mergeCell ref="S185:S194"/>
    <mergeCell ref="T185:T194"/>
    <mergeCell ref="J168:J184"/>
    <mergeCell ref="T168:T184"/>
    <mergeCell ref="H170:H173"/>
    <mergeCell ref="N170:N173"/>
    <mergeCell ref="I170:I173"/>
    <mergeCell ref="H174:H178"/>
    <mergeCell ref="I174:I178"/>
    <mergeCell ref="N174:N178"/>
    <mergeCell ref="Q195:Q198"/>
    <mergeCell ref="Q168:Q184"/>
    <mergeCell ref="S168:S184"/>
    <mergeCell ref="S195:S198"/>
    <mergeCell ref="T152:T167"/>
    <mergeCell ref="N129:N130"/>
    <mergeCell ref="N156:N158"/>
    <mergeCell ref="N111:N115"/>
    <mergeCell ref="S152:S167"/>
    <mergeCell ref="J152:J166"/>
    <mergeCell ref="Q152:Q167"/>
    <mergeCell ref="I158:I161"/>
    <mergeCell ref="N134:N136"/>
    <mergeCell ref="N116:N119"/>
    <mergeCell ref="N131:N133"/>
    <mergeCell ref="J144:J151"/>
    <mergeCell ref="N152:N155"/>
    <mergeCell ref="I152:I154"/>
    <mergeCell ref="I131:I133"/>
    <mergeCell ref="I111:I115"/>
    <mergeCell ref="J129:J143"/>
    <mergeCell ref="I155:I157"/>
    <mergeCell ref="J111:J127"/>
    <mergeCell ref="N159:N161"/>
    <mergeCell ref="I121:I125"/>
    <mergeCell ref="N121:N125"/>
    <mergeCell ref="U2:U14"/>
    <mergeCell ref="T2:T14"/>
    <mergeCell ref="T88:T98"/>
    <mergeCell ref="J99:J110"/>
    <mergeCell ref="Q99:Q110"/>
    <mergeCell ref="S99:S110"/>
    <mergeCell ref="T99:T110"/>
    <mergeCell ref="Q111:Q127"/>
    <mergeCell ref="T111:T127"/>
    <mergeCell ref="U15:U30"/>
    <mergeCell ref="T15:T30"/>
    <mergeCell ref="S15:S30"/>
    <mergeCell ref="S57:S87"/>
    <mergeCell ref="T57:T87"/>
    <mergeCell ref="S111:S127"/>
    <mergeCell ref="Q15:Q30"/>
    <mergeCell ref="Q2:Q14"/>
    <mergeCell ref="J57:J87"/>
    <mergeCell ref="S88:S98"/>
    <mergeCell ref="N15:N17"/>
    <mergeCell ref="H2:H4"/>
    <mergeCell ref="I2:I4"/>
    <mergeCell ref="J2:J14"/>
    <mergeCell ref="N2:N4"/>
    <mergeCell ref="Q88:Q98"/>
    <mergeCell ref="H21:H23"/>
    <mergeCell ref="I21:I23"/>
    <mergeCell ref="H38:H40"/>
    <mergeCell ref="I38:I40"/>
    <mergeCell ref="N38:N40"/>
    <mergeCell ref="I18:I20"/>
    <mergeCell ref="H18:H20"/>
    <mergeCell ref="N32:N34"/>
    <mergeCell ref="H69:H71"/>
    <mergeCell ref="I69:I71"/>
    <mergeCell ref="N70:N72"/>
    <mergeCell ref="J88:J97"/>
    <mergeCell ref="H24:H29"/>
    <mergeCell ref="I24:I29"/>
    <mergeCell ref="N22:N25"/>
    <mergeCell ref="N26:N29"/>
    <mergeCell ref="E32:E44"/>
    <mergeCell ref="F32:F44"/>
    <mergeCell ref="J45:J56"/>
    <mergeCell ref="Q57:Q87"/>
    <mergeCell ref="G45:G56"/>
    <mergeCell ref="H60:H61"/>
    <mergeCell ref="I60:I61"/>
    <mergeCell ref="N5:N7"/>
    <mergeCell ref="I45:I48"/>
    <mergeCell ref="H45:H48"/>
    <mergeCell ref="N63:N66"/>
    <mergeCell ref="N47:N48"/>
    <mergeCell ref="N49:N55"/>
    <mergeCell ref="H8:H10"/>
    <mergeCell ref="I8:I10"/>
    <mergeCell ref="N8:N9"/>
    <mergeCell ref="E57:E87"/>
    <mergeCell ref="F57:F87"/>
    <mergeCell ref="H15:H17"/>
    <mergeCell ref="H41:H43"/>
    <mergeCell ref="I41:I43"/>
    <mergeCell ref="N41:N43"/>
    <mergeCell ref="H5:H7"/>
    <mergeCell ref="I5:I7"/>
    <mergeCell ref="A2:A14"/>
    <mergeCell ref="C2:C14"/>
    <mergeCell ref="D2:D14"/>
    <mergeCell ref="E2:E14"/>
    <mergeCell ref="F2:F14"/>
    <mergeCell ref="Q45:Q56"/>
    <mergeCell ref="S45:S56"/>
    <mergeCell ref="T45:T56"/>
    <mergeCell ref="T32:T44"/>
    <mergeCell ref="B2:B14"/>
    <mergeCell ref="G2:G14"/>
    <mergeCell ref="G32:G44"/>
    <mergeCell ref="H32:H34"/>
    <mergeCell ref="I32:I34"/>
    <mergeCell ref="J32:J44"/>
    <mergeCell ref="Q32:Q44"/>
    <mergeCell ref="S32:S44"/>
    <mergeCell ref="N45:N46"/>
    <mergeCell ref="B32:B44"/>
    <mergeCell ref="C32:C44"/>
    <mergeCell ref="S2:S14"/>
    <mergeCell ref="D32:D44"/>
    <mergeCell ref="F45:F56"/>
    <mergeCell ref="J15:J30"/>
    <mergeCell ref="A152:A167"/>
    <mergeCell ref="D152:D167"/>
    <mergeCell ref="E152:E167"/>
    <mergeCell ref="F152:F167"/>
    <mergeCell ref="G152:G167"/>
    <mergeCell ref="C129:C143"/>
    <mergeCell ref="B129:B143"/>
    <mergeCell ref="A129:A143"/>
    <mergeCell ref="E129:E143"/>
    <mergeCell ref="F129:F143"/>
    <mergeCell ref="G129:G143"/>
    <mergeCell ref="D129:D143"/>
    <mergeCell ref="B152:B167"/>
    <mergeCell ref="C152:C167"/>
    <mergeCell ref="G144:G151"/>
    <mergeCell ref="B144:B151"/>
    <mergeCell ref="C144:C151"/>
    <mergeCell ref="C99:C110"/>
    <mergeCell ref="D99:D110"/>
    <mergeCell ref="E99:E110"/>
    <mergeCell ref="F99:F110"/>
    <mergeCell ref="G99:G110"/>
    <mergeCell ref="H63:H65"/>
    <mergeCell ref="I63:I65"/>
    <mergeCell ref="N73:N76"/>
    <mergeCell ref="H72:H76"/>
    <mergeCell ref="I72:I76"/>
    <mergeCell ref="H105:H107"/>
    <mergeCell ref="I105:I107"/>
    <mergeCell ref="C88:C98"/>
    <mergeCell ref="D88:D98"/>
    <mergeCell ref="E88:E98"/>
    <mergeCell ref="F88:F98"/>
    <mergeCell ref="G88:G98"/>
    <mergeCell ref="C57:C87"/>
    <mergeCell ref="N60:N61"/>
    <mergeCell ref="D57:D87"/>
    <mergeCell ref="G57:G87"/>
    <mergeCell ref="N67:N69"/>
    <mergeCell ref="H66:H68"/>
    <mergeCell ref="B57:B110"/>
    <mergeCell ref="H134:H136"/>
    <mergeCell ref="I134:I136"/>
    <mergeCell ref="H35:H37"/>
    <mergeCell ref="I35:I37"/>
    <mergeCell ref="N35:N37"/>
    <mergeCell ref="H129:H130"/>
    <mergeCell ref="I129:I130"/>
    <mergeCell ref="I15:I17"/>
    <mergeCell ref="I66:I68"/>
    <mergeCell ref="N18:N21"/>
    <mergeCell ref="H116:H120"/>
    <mergeCell ref="N105:N108"/>
    <mergeCell ref="E111:E127"/>
    <mergeCell ref="F111:F127"/>
    <mergeCell ref="G111:G127"/>
    <mergeCell ref="H131:H133"/>
    <mergeCell ref="H111:H115"/>
    <mergeCell ref="H121:H125"/>
    <mergeCell ref="B45:B56"/>
    <mergeCell ref="D45:D56"/>
    <mergeCell ref="E45:E56"/>
    <mergeCell ref="B15:B30"/>
    <mergeCell ref="C15:C30"/>
    <mergeCell ref="D15:D30"/>
    <mergeCell ref="E15:E30"/>
    <mergeCell ref="F15:F30"/>
    <mergeCell ref="G15:G30"/>
    <mergeCell ref="C45:C56"/>
    <mergeCell ref="S201:S214"/>
    <mergeCell ref="T201:T214"/>
    <mergeCell ref="I208:I211"/>
    <mergeCell ref="S215:S229"/>
    <mergeCell ref="T215:T229"/>
    <mergeCell ref="R99:R110"/>
    <mergeCell ref="N137:N139"/>
    <mergeCell ref="I137:I139"/>
    <mergeCell ref="H179:H183"/>
    <mergeCell ref="I179:I183"/>
    <mergeCell ref="N179:N183"/>
    <mergeCell ref="J185:J194"/>
    <mergeCell ref="F168:F184"/>
    <mergeCell ref="E185:E194"/>
    <mergeCell ref="F185:F194"/>
    <mergeCell ref="G185:G194"/>
    <mergeCell ref="H152:H154"/>
    <mergeCell ref="H155:H157"/>
    <mergeCell ref="H158:H161"/>
    <mergeCell ref="A215:A229"/>
    <mergeCell ref="B215:B229"/>
    <mergeCell ref="C215:C229"/>
    <mergeCell ref="D215:D229"/>
    <mergeCell ref="E215:E229"/>
    <mergeCell ref="F215:F229"/>
    <mergeCell ref="G215:G229"/>
    <mergeCell ref="Q201:Q214"/>
    <mergeCell ref="J208:J211"/>
    <mergeCell ref="N201:N203"/>
    <mergeCell ref="N204:N206"/>
    <mergeCell ref="B201:B202"/>
    <mergeCell ref="J215:J229"/>
    <mergeCell ref="C201:C202"/>
    <mergeCell ref="E201:E202"/>
    <mergeCell ref="C204:C213"/>
    <mergeCell ref="N215:N219"/>
    <mergeCell ref="I204:I206"/>
    <mergeCell ref="A201:A214"/>
    <mergeCell ref="F201:F214"/>
    <mergeCell ref="I201:I203"/>
    <mergeCell ref="J201:J203"/>
    <mergeCell ref="N208:N212"/>
    <mergeCell ref="J204:J206"/>
    <mergeCell ref="Q266:Q273"/>
    <mergeCell ref="C244:C245"/>
    <mergeCell ref="D244:D245"/>
    <mergeCell ref="E244:E245"/>
    <mergeCell ref="G244:G245"/>
    <mergeCell ref="H246:H248"/>
    <mergeCell ref="I246:I248"/>
    <mergeCell ref="J246:J260"/>
    <mergeCell ref="N246:N248"/>
    <mergeCell ref="J266:J273"/>
    <mergeCell ref="C266:C273"/>
    <mergeCell ref="D266:D273"/>
    <mergeCell ref="E266:E273"/>
    <mergeCell ref="F266:F273"/>
    <mergeCell ref="G266:G273"/>
    <mergeCell ref="C246:C261"/>
    <mergeCell ref="D246:D261"/>
    <mergeCell ref="E246:E261"/>
    <mergeCell ref="F246:F261"/>
    <mergeCell ref="G246:G260"/>
    <mergeCell ref="N249:N251"/>
    <mergeCell ref="N252:N254"/>
    <mergeCell ref="H249:H251"/>
    <mergeCell ref="F244:F245"/>
    <mergeCell ref="S301:S302"/>
    <mergeCell ref="Q301:Q302"/>
    <mergeCell ref="H280:H282"/>
    <mergeCell ref="I280:I282"/>
    <mergeCell ref="J280:J282"/>
    <mergeCell ref="C285:C288"/>
    <mergeCell ref="D285:D288"/>
    <mergeCell ref="E285:E288"/>
    <mergeCell ref="F285:F288"/>
    <mergeCell ref="G285:G288"/>
    <mergeCell ref="H285:H288"/>
    <mergeCell ref="I285:I288"/>
    <mergeCell ref="J285:J288"/>
    <mergeCell ref="N285:N287"/>
    <mergeCell ref="C280:C282"/>
    <mergeCell ref="D280:D282"/>
    <mergeCell ref="E280:E282"/>
    <mergeCell ref="F280:F282"/>
    <mergeCell ref="G280:G282"/>
    <mergeCell ref="J297:J298"/>
    <mergeCell ref="I297:I29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="85" zoomScaleNormal="85" workbookViewId="0">
      <pane ySplit="2" topLeftCell="A3" activePane="bottomLeft" state="frozen"/>
      <selection activeCell="D1" sqref="D1"/>
      <selection pane="bottomLeft" activeCell="D54" sqref="D54:D66"/>
    </sheetView>
  </sheetViews>
  <sheetFormatPr defaultRowHeight="18" x14ac:dyDescent="0.25"/>
  <cols>
    <col min="1" max="1" width="6.140625" style="5" customWidth="1"/>
    <col min="2" max="2" width="24.85546875" style="5" customWidth="1"/>
    <col min="3" max="3" width="17.7109375" style="5" customWidth="1"/>
    <col min="4" max="4" width="19.5703125" style="5" customWidth="1"/>
    <col min="5" max="5" width="14" style="5" customWidth="1"/>
    <col min="6" max="6" width="13.85546875" style="5" customWidth="1"/>
    <col min="7" max="7" width="16.42578125" style="5" customWidth="1"/>
    <col min="8" max="8" width="13.140625" style="5" customWidth="1"/>
    <col min="9" max="9" width="14.42578125" style="5" customWidth="1"/>
    <col min="10" max="10" width="30.5703125" style="5" customWidth="1"/>
    <col min="11" max="11" width="17.140625" style="1" customWidth="1"/>
    <col min="12" max="12" width="13.42578125" style="1" customWidth="1"/>
    <col min="13" max="13" width="9.140625" style="2"/>
    <col min="14" max="14" width="17.85546875" style="2" customWidth="1"/>
    <col min="15" max="16" width="19.7109375" style="2" customWidth="1"/>
    <col min="17" max="17" width="22.42578125" style="2" customWidth="1"/>
    <col min="18" max="18" width="26" style="2" customWidth="1"/>
    <col min="19" max="16384" width="9.140625" style="2"/>
  </cols>
  <sheetData>
    <row r="1" spans="1:12" ht="22.5" customHeight="1" thickBot="1" x14ac:dyDescent="0.3">
      <c r="A1" s="752" t="s">
        <v>31</v>
      </c>
      <c r="B1" s="752"/>
      <c r="C1" s="752"/>
      <c r="D1" s="752"/>
      <c r="E1" s="752"/>
      <c r="F1" s="752"/>
      <c r="G1" s="752"/>
      <c r="H1" s="752"/>
      <c r="I1" s="752"/>
      <c r="J1" s="752"/>
    </row>
    <row r="2" spans="1:12" s="9" customFormat="1" ht="90.75" thickBot="1" x14ac:dyDescent="0.3">
      <c r="A2" s="39" t="s">
        <v>0</v>
      </c>
      <c r="B2" s="40" t="s">
        <v>2</v>
      </c>
      <c r="C2" s="40" t="s">
        <v>3</v>
      </c>
      <c r="D2" s="40" t="s">
        <v>201</v>
      </c>
      <c r="E2" s="40" t="s">
        <v>4</v>
      </c>
      <c r="F2" s="40" t="s">
        <v>5</v>
      </c>
      <c r="G2" s="40" t="s">
        <v>9</v>
      </c>
      <c r="H2" s="40" t="s">
        <v>14</v>
      </c>
      <c r="I2" s="40" t="s">
        <v>16</v>
      </c>
      <c r="J2" s="40" t="s">
        <v>13</v>
      </c>
      <c r="K2" s="41" t="s">
        <v>32</v>
      </c>
      <c r="L2" s="42" t="s">
        <v>12</v>
      </c>
    </row>
    <row r="3" spans="1:12" ht="30" customHeight="1" x14ac:dyDescent="0.25">
      <c r="A3" s="749">
        <v>1</v>
      </c>
      <c r="B3" s="753" t="s">
        <v>18</v>
      </c>
      <c r="C3" s="691" t="s">
        <v>17</v>
      </c>
      <c r="D3" s="691">
        <v>211350928</v>
      </c>
      <c r="E3" s="746" t="s">
        <v>121</v>
      </c>
      <c r="F3" s="749">
        <v>480</v>
      </c>
      <c r="G3" s="302">
        <v>41674</v>
      </c>
      <c r="H3" s="506">
        <v>40</v>
      </c>
      <c r="I3" s="749">
        <f>F3-H16</f>
        <v>0</v>
      </c>
      <c r="J3" s="749">
        <v>79713000</v>
      </c>
      <c r="K3" s="507"/>
      <c r="L3" s="700">
        <v>42004</v>
      </c>
    </row>
    <row r="4" spans="1:12" x14ac:dyDescent="0.25">
      <c r="A4" s="750"/>
      <c r="B4" s="633"/>
      <c r="C4" s="653"/>
      <c r="D4" s="653"/>
      <c r="E4" s="747"/>
      <c r="F4" s="750"/>
      <c r="G4" s="302">
        <v>41703</v>
      </c>
      <c r="H4" s="506">
        <v>40</v>
      </c>
      <c r="I4" s="750"/>
      <c r="J4" s="750"/>
      <c r="K4" s="507"/>
      <c r="L4" s="660"/>
    </row>
    <row r="5" spans="1:12" x14ac:dyDescent="0.25">
      <c r="A5" s="750"/>
      <c r="B5" s="633"/>
      <c r="C5" s="653"/>
      <c r="D5" s="653"/>
      <c r="E5" s="747"/>
      <c r="F5" s="750"/>
      <c r="G5" s="302">
        <v>41733</v>
      </c>
      <c r="H5" s="506">
        <v>40</v>
      </c>
      <c r="I5" s="750"/>
      <c r="J5" s="750"/>
      <c r="K5" s="507"/>
      <c r="L5" s="660"/>
    </row>
    <row r="6" spans="1:12" x14ac:dyDescent="0.25">
      <c r="A6" s="750"/>
      <c r="B6" s="633"/>
      <c r="C6" s="653"/>
      <c r="D6" s="653"/>
      <c r="E6" s="747"/>
      <c r="F6" s="750"/>
      <c r="G6" s="302">
        <v>41764</v>
      </c>
      <c r="H6" s="506">
        <v>40</v>
      </c>
      <c r="I6" s="750"/>
      <c r="J6" s="750"/>
      <c r="K6" s="507"/>
      <c r="L6" s="660"/>
    </row>
    <row r="7" spans="1:12" x14ac:dyDescent="0.25">
      <c r="A7" s="750"/>
      <c r="B7" s="633"/>
      <c r="C7" s="653"/>
      <c r="D7" s="653"/>
      <c r="E7" s="747"/>
      <c r="F7" s="750"/>
      <c r="G7" s="302" t="s">
        <v>329</v>
      </c>
      <c r="H7" s="506">
        <v>40</v>
      </c>
      <c r="I7" s="750"/>
      <c r="J7" s="750"/>
      <c r="K7" s="507"/>
      <c r="L7" s="660"/>
    </row>
    <row r="8" spans="1:12" x14ac:dyDescent="0.25">
      <c r="A8" s="750"/>
      <c r="B8" s="633"/>
      <c r="C8" s="653"/>
      <c r="D8" s="653"/>
      <c r="E8" s="747"/>
      <c r="F8" s="750"/>
      <c r="G8" s="302" t="s">
        <v>388</v>
      </c>
      <c r="H8" s="506">
        <v>40</v>
      </c>
      <c r="I8" s="750"/>
      <c r="J8" s="750"/>
      <c r="K8" s="507"/>
      <c r="L8" s="660"/>
    </row>
    <row r="9" spans="1:12" x14ac:dyDescent="0.25">
      <c r="A9" s="750"/>
      <c r="B9" s="633"/>
      <c r="C9" s="653"/>
      <c r="D9" s="653"/>
      <c r="E9" s="747"/>
      <c r="F9" s="750"/>
      <c r="G9" s="302" t="s">
        <v>581</v>
      </c>
      <c r="H9" s="506">
        <v>40</v>
      </c>
      <c r="I9" s="750"/>
      <c r="J9" s="750"/>
      <c r="K9" s="507"/>
      <c r="L9" s="660"/>
    </row>
    <row r="10" spans="1:12" x14ac:dyDescent="0.25">
      <c r="A10" s="750"/>
      <c r="B10" s="633"/>
      <c r="C10" s="653"/>
      <c r="D10" s="653"/>
      <c r="E10" s="747"/>
      <c r="F10" s="750"/>
      <c r="G10" s="302" t="s">
        <v>535</v>
      </c>
      <c r="H10" s="506">
        <v>40</v>
      </c>
      <c r="I10" s="750"/>
      <c r="J10" s="750"/>
      <c r="K10" s="507"/>
      <c r="L10" s="660"/>
    </row>
    <row r="11" spans="1:12" x14ac:dyDescent="0.25">
      <c r="A11" s="750"/>
      <c r="B11" s="633"/>
      <c r="C11" s="653"/>
      <c r="D11" s="653"/>
      <c r="E11" s="747"/>
      <c r="F11" s="750"/>
      <c r="G11" s="302" t="s">
        <v>621</v>
      </c>
      <c r="H11" s="506">
        <v>40</v>
      </c>
      <c r="I11" s="750"/>
      <c r="J11" s="750"/>
      <c r="K11" s="507"/>
      <c r="L11" s="660"/>
    </row>
    <row r="12" spans="1:12" x14ac:dyDescent="0.25">
      <c r="A12" s="750"/>
      <c r="B12" s="633"/>
      <c r="C12" s="653"/>
      <c r="D12" s="653"/>
      <c r="E12" s="747"/>
      <c r="F12" s="750"/>
      <c r="G12" s="302" t="s">
        <v>706</v>
      </c>
      <c r="H12" s="506">
        <v>40</v>
      </c>
      <c r="I12" s="750"/>
      <c r="J12" s="750"/>
      <c r="K12" s="507"/>
      <c r="L12" s="660"/>
    </row>
    <row r="13" spans="1:12" x14ac:dyDescent="0.25">
      <c r="A13" s="750"/>
      <c r="B13" s="633"/>
      <c r="C13" s="653"/>
      <c r="D13" s="653"/>
      <c r="E13" s="747"/>
      <c r="F13" s="750"/>
      <c r="G13" s="302" t="s">
        <v>817</v>
      </c>
      <c r="H13" s="506">
        <v>40</v>
      </c>
      <c r="I13" s="750"/>
      <c r="J13" s="750"/>
      <c r="K13" s="507"/>
      <c r="L13" s="660"/>
    </row>
    <row r="14" spans="1:12" x14ac:dyDescent="0.25">
      <c r="A14" s="750"/>
      <c r="B14" s="633"/>
      <c r="C14" s="653"/>
      <c r="D14" s="653"/>
      <c r="E14" s="747"/>
      <c r="F14" s="750"/>
      <c r="G14" s="302" t="s">
        <v>816</v>
      </c>
      <c r="H14" s="506">
        <v>40</v>
      </c>
      <c r="I14" s="750"/>
      <c r="J14" s="750"/>
      <c r="K14" s="507"/>
      <c r="L14" s="660"/>
    </row>
    <row r="15" spans="1:12" x14ac:dyDescent="0.25">
      <c r="A15" s="750"/>
      <c r="B15" s="633"/>
      <c r="C15" s="653"/>
      <c r="D15" s="653"/>
      <c r="E15" s="747"/>
      <c r="F15" s="750"/>
      <c r="G15" s="302"/>
      <c r="H15" s="506"/>
      <c r="I15" s="751"/>
      <c r="J15" s="750"/>
      <c r="K15" s="507"/>
      <c r="L15" s="660"/>
    </row>
    <row r="16" spans="1:12" x14ac:dyDescent="0.25">
      <c r="A16" s="751"/>
      <c r="B16" s="634"/>
      <c r="C16" s="654"/>
      <c r="D16" s="654"/>
      <c r="E16" s="748"/>
      <c r="F16" s="751"/>
      <c r="G16" s="302"/>
      <c r="H16" s="506">
        <f>SUM(H3:H15)</f>
        <v>480</v>
      </c>
      <c r="I16" s="506"/>
      <c r="J16" s="751"/>
      <c r="K16" s="507"/>
      <c r="L16" s="661"/>
    </row>
    <row r="17" spans="1:19" ht="90" customHeight="1" x14ac:dyDescent="0.25">
      <c r="A17" s="4"/>
      <c r="B17" s="735" t="s">
        <v>123</v>
      </c>
      <c r="C17" s="735" t="s">
        <v>124</v>
      </c>
      <c r="D17" s="735">
        <v>205296650</v>
      </c>
      <c r="E17" s="740" t="s">
        <v>122</v>
      </c>
      <c r="F17" s="743">
        <v>13975</v>
      </c>
      <c r="G17" s="51">
        <v>41708</v>
      </c>
      <c r="H17" s="4">
        <v>882.14</v>
      </c>
      <c r="I17" s="697">
        <f>F17-H28</f>
        <v>1392.8600000000006</v>
      </c>
      <c r="J17" s="697">
        <v>7524000</v>
      </c>
      <c r="K17" s="754"/>
      <c r="L17" s="757">
        <v>42004</v>
      </c>
    </row>
    <row r="18" spans="1:19" x14ac:dyDescent="0.25">
      <c r="A18" s="4"/>
      <c r="B18" s="739"/>
      <c r="C18" s="739"/>
      <c r="D18" s="739"/>
      <c r="E18" s="741"/>
      <c r="F18" s="744"/>
      <c r="G18" s="51">
        <v>41730</v>
      </c>
      <c r="H18" s="4">
        <v>1300</v>
      </c>
      <c r="I18" s="698"/>
      <c r="J18" s="698"/>
      <c r="K18" s="755"/>
      <c r="L18" s="758"/>
    </row>
    <row r="19" spans="1:19" x14ac:dyDescent="0.25">
      <c r="A19" s="4"/>
      <c r="B19" s="739"/>
      <c r="C19" s="739"/>
      <c r="D19" s="739"/>
      <c r="E19" s="741"/>
      <c r="F19" s="744"/>
      <c r="G19" s="51">
        <v>41765</v>
      </c>
      <c r="H19" s="4">
        <v>1300</v>
      </c>
      <c r="I19" s="698"/>
      <c r="J19" s="698"/>
      <c r="K19" s="755"/>
      <c r="L19" s="758"/>
    </row>
    <row r="20" spans="1:19" x14ac:dyDescent="0.25">
      <c r="A20" s="4"/>
      <c r="B20" s="739"/>
      <c r="C20" s="739"/>
      <c r="D20" s="739"/>
      <c r="E20" s="741"/>
      <c r="F20" s="744"/>
      <c r="G20" s="4" t="s">
        <v>328</v>
      </c>
      <c r="H20" s="4">
        <v>1300</v>
      </c>
      <c r="I20" s="698"/>
      <c r="J20" s="698"/>
      <c r="K20" s="755"/>
      <c r="L20" s="758"/>
    </row>
    <row r="21" spans="1:19" x14ac:dyDescent="0.25">
      <c r="A21" s="4"/>
      <c r="B21" s="739"/>
      <c r="C21" s="739"/>
      <c r="D21" s="739"/>
      <c r="E21" s="741"/>
      <c r="F21" s="744"/>
      <c r="G21" s="4" t="s">
        <v>382</v>
      </c>
      <c r="H21" s="4">
        <v>1300</v>
      </c>
      <c r="I21" s="698"/>
      <c r="J21" s="698"/>
      <c r="K21" s="755"/>
      <c r="L21" s="758"/>
    </row>
    <row r="22" spans="1:19" x14ac:dyDescent="0.25">
      <c r="A22" s="4"/>
      <c r="B22" s="739"/>
      <c r="C22" s="739"/>
      <c r="D22" s="739"/>
      <c r="E22" s="741"/>
      <c r="F22" s="744"/>
      <c r="G22" s="4" t="s">
        <v>592</v>
      </c>
      <c r="H22" s="4">
        <v>1300</v>
      </c>
      <c r="I22" s="698"/>
      <c r="J22" s="698"/>
      <c r="K22" s="755"/>
      <c r="L22" s="758"/>
    </row>
    <row r="23" spans="1:19" x14ac:dyDescent="0.25">
      <c r="A23" s="4"/>
      <c r="B23" s="739"/>
      <c r="C23" s="739"/>
      <c r="D23" s="739"/>
      <c r="E23" s="741"/>
      <c r="F23" s="744"/>
      <c r="G23" s="4" t="s">
        <v>593</v>
      </c>
      <c r="H23" s="4">
        <v>1300</v>
      </c>
      <c r="I23" s="698"/>
      <c r="J23" s="698"/>
      <c r="K23" s="755"/>
      <c r="L23" s="758"/>
    </row>
    <row r="24" spans="1:19" x14ac:dyDescent="0.25">
      <c r="A24" s="4"/>
      <c r="B24" s="739"/>
      <c r="C24" s="739"/>
      <c r="D24" s="739"/>
      <c r="E24" s="741"/>
      <c r="F24" s="744"/>
      <c r="G24" s="4" t="s">
        <v>550</v>
      </c>
      <c r="H24" s="4">
        <v>1300</v>
      </c>
      <c r="I24" s="698"/>
      <c r="J24" s="698"/>
      <c r="K24" s="755"/>
      <c r="L24" s="758"/>
    </row>
    <row r="25" spans="1:19" x14ac:dyDescent="0.25">
      <c r="A25" s="4"/>
      <c r="B25" s="739"/>
      <c r="C25" s="739"/>
      <c r="D25" s="739"/>
      <c r="E25" s="741"/>
      <c r="F25" s="744"/>
      <c r="G25" s="4" t="s">
        <v>814</v>
      </c>
      <c r="H25" s="4">
        <v>1300</v>
      </c>
      <c r="I25" s="698"/>
      <c r="J25" s="698"/>
      <c r="K25" s="755"/>
      <c r="L25" s="758"/>
    </row>
    <row r="26" spans="1:19" x14ac:dyDescent="0.25">
      <c r="A26" s="4"/>
      <c r="B26" s="739"/>
      <c r="C26" s="739"/>
      <c r="D26" s="739"/>
      <c r="E26" s="741"/>
      <c r="F26" s="744"/>
      <c r="G26" s="4" t="s">
        <v>815</v>
      </c>
      <c r="H26" s="4">
        <v>1300</v>
      </c>
      <c r="I26" s="698"/>
      <c r="J26" s="698"/>
      <c r="K26" s="755"/>
      <c r="L26" s="758"/>
    </row>
    <row r="27" spans="1:19" x14ac:dyDescent="0.25">
      <c r="A27" s="4"/>
      <c r="B27" s="739"/>
      <c r="C27" s="739"/>
      <c r="D27" s="739"/>
      <c r="E27" s="741"/>
      <c r="F27" s="744"/>
      <c r="G27" s="4"/>
      <c r="H27" s="4"/>
      <c r="I27" s="698"/>
      <c r="J27" s="698"/>
      <c r="K27" s="755"/>
      <c r="L27" s="758"/>
    </row>
    <row r="28" spans="1:19" x14ac:dyDescent="0.25">
      <c r="A28" s="4"/>
      <c r="B28" s="736"/>
      <c r="C28" s="736"/>
      <c r="D28" s="736"/>
      <c r="E28" s="742"/>
      <c r="F28" s="745"/>
      <c r="G28" s="4"/>
      <c r="H28" s="4">
        <f>SUM(H17:H27)</f>
        <v>12582.14</v>
      </c>
      <c r="I28" s="699"/>
      <c r="J28" s="699"/>
      <c r="K28" s="756"/>
      <c r="L28" s="759"/>
    </row>
    <row r="29" spans="1:19" ht="72" x14ac:dyDescent="0.25">
      <c r="A29" s="131"/>
      <c r="B29" s="131" t="s">
        <v>199</v>
      </c>
      <c r="C29" s="132" t="s">
        <v>200</v>
      </c>
      <c r="D29" s="133" t="s">
        <v>202</v>
      </c>
      <c r="E29" s="134" t="s">
        <v>210</v>
      </c>
      <c r="F29" s="131">
        <v>625</v>
      </c>
      <c r="G29" s="135">
        <v>41726</v>
      </c>
      <c r="H29" s="131">
        <v>625</v>
      </c>
      <c r="I29" s="131">
        <f>F29-H29</f>
        <v>0</v>
      </c>
      <c r="J29" s="131">
        <v>39294100</v>
      </c>
      <c r="K29" s="136" t="s">
        <v>126</v>
      </c>
      <c r="L29" s="138">
        <v>41729</v>
      </c>
      <c r="N29" s="13"/>
      <c r="O29" s="760"/>
      <c r="P29" s="760"/>
      <c r="Q29" s="760"/>
      <c r="R29" s="760"/>
      <c r="S29" s="760"/>
    </row>
    <row r="30" spans="1:19" ht="36" x14ac:dyDescent="0.25">
      <c r="A30" s="80"/>
      <c r="B30" s="80" t="s">
        <v>208</v>
      </c>
      <c r="C30" s="80" t="s">
        <v>209</v>
      </c>
      <c r="D30" s="80">
        <v>1027033500</v>
      </c>
      <c r="E30" s="165" t="s">
        <v>211</v>
      </c>
      <c r="F30" s="80">
        <v>60</v>
      </c>
      <c r="G30" s="83">
        <v>41743</v>
      </c>
      <c r="H30" s="80">
        <v>60</v>
      </c>
      <c r="I30" s="80">
        <f>F30-H30</f>
        <v>0</v>
      </c>
      <c r="J30" s="80">
        <v>44423100</v>
      </c>
      <c r="K30" s="166" t="s">
        <v>126</v>
      </c>
      <c r="L30" s="83">
        <v>41912</v>
      </c>
      <c r="N30" s="13"/>
      <c r="O30" s="13"/>
      <c r="P30" s="509"/>
      <c r="Q30" s="510"/>
      <c r="R30" s="510"/>
      <c r="S30" s="13"/>
    </row>
    <row r="31" spans="1:19" ht="36" x14ac:dyDescent="0.35">
      <c r="A31" s="80"/>
      <c r="B31" s="80" t="s">
        <v>286</v>
      </c>
      <c r="C31" s="233" t="s">
        <v>287</v>
      </c>
      <c r="D31" s="80">
        <v>400005702</v>
      </c>
      <c r="E31" s="235" t="s">
        <v>297</v>
      </c>
      <c r="F31" s="80">
        <v>594</v>
      </c>
      <c r="G31" s="83">
        <v>41780</v>
      </c>
      <c r="H31" s="80">
        <v>594</v>
      </c>
      <c r="I31" s="80">
        <f>F31-H31</f>
        <v>0</v>
      </c>
      <c r="J31" s="80">
        <v>50413200</v>
      </c>
      <c r="K31" s="166" t="s">
        <v>126</v>
      </c>
      <c r="L31" s="231">
        <v>42004</v>
      </c>
      <c r="N31" s="13"/>
      <c r="O31" s="511"/>
      <c r="P31" s="511"/>
      <c r="Q31" s="512"/>
      <c r="R31" s="513"/>
      <c r="S31" s="13"/>
    </row>
    <row r="32" spans="1:19" ht="54" x14ac:dyDescent="0.35">
      <c r="A32" s="80"/>
      <c r="B32" s="80" t="s">
        <v>298</v>
      </c>
      <c r="C32" s="233" t="s">
        <v>299</v>
      </c>
      <c r="D32" s="80">
        <v>204892964</v>
      </c>
      <c r="E32" s="234" t="s">
        <v>301</v>
      </c>
      <c r="F32" s="80">
        <v>3131.96</v>
      </c>
      <c r="G32" s="80" t="s">
        <v>325</v>
      </c>
      <c r="H32" s="80">
        <v>3131.96</v>
      </c>
      <c r="I32" s="80">
        <f t="shared" ref="I32:I33" si="0">F32-H32</f>
        <v>0</v>
      </c>
      <c r="J32" s="80">
        <v>140000018</v>
      </c>
      <c r="K32" s="166" t="s">
        <v>300</v>
      </c>
      <c r="L32" s="231">
        <v>42004</v>
      </c>
      <c r="N32" s="13"/>
      <c r="O32" s="13"/>
      <c r="P32" s="510"/>
      <c r="Q32" s="512"/>
      <c r="R32" s="512"/>
      <c r="S32" s="13"/>
    </row>
    <row r="33" spans="1:19" s="67" customFormat="1" ht="36" x14ac:dyDescent="0.35">
      <c r="A33" s="68"/>
      <c r="B33" s="68" t="s">
        <v>303</v>
      </c>
      <c r="C33" s="305" t="s">
        <v>304</v>
      </c>
      <c r="D33" s="68">
        <v>205043237</v>
      </c>
      <c r="E33" s="541" t="s">
        <v>302</v>
      </c>
      <c r="F33" s="68">
        <v>98109.7</v>
      </c>
      <c r="G33" s="68" t="s">
        <v>325</v>
      </c>
      <c r="H33" s="68"/>
      <c r="I33" s="68">
        <f t="shared" si="0"/>
        <v>98109.7</v>
      </c>
      <c r="J33" s="68">
        <v>140000021</v>
      </c>
      <c r="K33" s="306" t="s">
        <v>300</v>
      </c>
      <c r="L33" s="307">
        <v>42004</v>
      </c>
      <c r="N33" s="65"/>
      <c r="O33" s="65"/>
      <c r="P33" s="514"/>
      <c r="Q33" s="515"/>
      <c r="R33" s="515"/>
      <c r="S33" s="65"/>
    </row>
    <row r="34" spans="1:19" ht="36" x14ac:dyDescent="0.35">
      <c r="A34" s="80"/>
      <c r="B34" s="80" t="s">
        <v>364</v>
      </c>
      <c r="C34" s="80">
        <v>203834075</v>
      </c>
      <c r="D34" s="80" t="s">
        <v>365</v>
      </c>
      <c r="E34" s="542" t="s">
        <v>363</v>
      </c>
      <c r="F34" s="80">
        <v>68.319999999999993</v>
      </c>
      <c r="G34" s="80" t="s">
        <v>388</v>
      </c>
      <c r="H34" s="80">
        <v>68.319999999999993</v>
      </c>
      <c r="I34" s="80">
        <v>0</v>
      </c>
      <c r="J34" s="80">
        <v>33600000</v>
      </c>
      <c r="K34" s="166" t="s">
        <v>366</v>
      </c>
      <c r="L34" s="231" t="s">
        <v>309</v>
      </c>
      <c r="N34" s="13"/>
      <c r="O34" s="13"/>
      <c r="P34" s="510"/>
      <c r="Q34" s="512"/>
      <c r="R34" s="512"/>
      <c r="S34" s="13"/>
    </row>
    <row r="35" spans="1:19" ht="36" x14ac:dyDescent="0.35">
      <c r="A35" s="80"/>
      <c r="B35" s="80" t="s">
        <v>364</v>
      </c>
      <c r="C35" s="80">
        <v>203834076</v>
      </c>
      <c r="D35" s="233" t="s">
        <v>367</v>
      </c>
      <c r="E35" s="542" t="s">
        <v>368</v>
      </c>
      <c r="F35" s="80">
        <v>28.75</v>
      </c>
      <c r="G35" s="80" t="s">
        <v>388</v>
      </c>
      <c r="H35" s="80">
        <v>28.75</v>
      </c>
      <c r="I35" s="80"/>
      <c r="J35" s="80">
        <v>38423100</v>
      </c>
      <c r="K35" s="166" t="s">
        <v>366</v>
      </c>
      <c r="L35" s="231" t="s">
        <v>309</v>
      </c>
      <c r="N35" s="13"/>
      <c r="O35" s="13"/>
      <c r="P35" s="13"/>
      <c r="Q35" s="512"/>
      <c r="R35" s="516"/>
      <c r="S35" s="13"/>
    </row>
    <row r="36" spans="1:19" ht="36" x14ac:dyDescent="0.25">
      <c r="A36" s="80"/>
      <c r="B36" s="392" t="s">
        <v>531</v>
      </c>
      <c r="C36" s="392">
        <v>2048292964</v>
      </c>
      <c r="D36" s="392" t="s">
        <v>532</v>
      </c>
      <c r="E36" s="543" t="s">
        <v>530</v>
      </c>
      <c r="F36" s="392">
        <v>100490</v>
      </c>
      <c r="G36" s="392" t="s">
        <v>643</v>
      </c>
      <c r="H36" s="392">
        <v>100490</v>
      </c>
      <c r="I36" s="392"/>
      <c r="J36" s="392"/>
      <c r="K36" s="393" t="s">
        <v>126</v>
      </c>
      <c r="L36" s="394" t="s">
        <v>309</v>
      </c>
      <c r="N36" s="13"/>
      <c r="O36" s="508"/>
      <c r="P36" s="508"/>
      <c r="Q36" s="508"/>
      <c r="R36" s="508"/>
      <c r="S36" s="508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18"/>
      <c r="L37" s="18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18"/>
      <c r="L38" s="18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18"/>
      <c r="L39" s="18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18"/>
      <c r="L40" s="18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18"/>
      <c r="L41" s="18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18"/>
      <c r="L42" s="18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18"/>
      <c r="L43" s="18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18"/>
      <c r="L44" s="18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18"/>
      <c r="L45" s="18"/>
    </row>
    <row r="49" spans="1:25" ht="19.5" x14ac:dyDescent="0.25">
      <c r="F49" s="436"/>
      <c r="G49" s="437"/>
    </row>
    <row r="50" spans="1:25" x14ac:dyDescent="0.25">
      <c r="E50" s="32"/>
    </row>
    <row r="51" spans="1:25" x14ac:dyDescent="0.25">
      <c r="E51" s="32"/>
    </row>
    <row r="54" spans="1:25" s="13" customFormat="1" ht="18" customHeight="1" x14ac:dyDescent="0.25">
      <c r="A54" s="546">
        <v>1</v>
      </c>
      <c r="B54" s="548" t="s">
        <v>98</v>
      </c>
      <c r="C54" s="548" t="s">
        <v>18</v>
      </c>
      <c r="D54" s="548"/>
      <c r="E54" s="546"/>
      <c r="F54" s="656"/>
      <c r="G54" s="665"/>
      <c r="H54" s="682"/>
      <c r="I54" s="679"/>
      <c r="J54" s="676"/>
      <c r="K54" s="85"/>
      <c r="L54" s="256"/>
      <c r="M54" s="82"/>
      <c r="N54" s="676"/>
      <c r="O54" s="441"/>
      <c r="P54" s="494"/>
      <c r="Q54" s="441"/>
      <c r="R54" s="685"/>
      <c r="S54" s="257"/>
      <c r="T54" s="672"/>
      <c r="U54" s="679"/>
      <c r="V54" s="682"/>
      <c r="W54" s="65"/>
      <c r="X54" s="65"/>
      <c r="Y54" s="65"/>
    </row>
    <row r="55" spans="1:25" s="13" customFormat="1" ht="18" customHeight="1" x14ac:dyDescent="0.25">
      <c r="A55" s="557"/>
      <c r="B55" s="549"/>
      <c r="C55" s="549"/>
      <c r="D55" s="549"/>
      <c r="E55" s="557"/>
      <c r="F55" s="657"/>
      <c r="G55" s="666"/>
      <c r="H55" s="683"/>
      <c r="I55" s="680"/>
      <c r="J55" s="677"/>
      <c r="K55" s="85"/>
      <c r="L55" s="256"/>
      <c r="M55" s="82"/>
      <c r="N55" s="677"/>
      <c r="O55" s="442"/>
      <c r="P55" s="495"/>
      <c r="Q55" s="442"/>
      <c r="R55" s="686"/>
      <c r="S55" s="257"/>
      <c r="T55" s="673"/>
      <c r="U55" s="680"/>
      <c r="V55" s="683"/>
      <c r="W55" s="65"/>
      <c r="X55" s="65"/>
      <c r="Y55" s="65"/>
    </row>
    <row r="56" spans="1:25" s="13" customFormat="1" ht="18" customHeight="1" x14ac:dyDescent="0.25">
      <c r="A56" s="557"/>
      <c r="B56" s="549"/>
      <c r="C56" s="549"/>
      <c r="D56" s="549"/>
      <c r="E56" s="557"/>
      <c r="F56" s="657"/>
      <c r="G56" s="666"/>
      <c r="H56" s="567"/>
      <c r="I56" s="569"/>
      <c r="J56" s="677"/>
      <c r="K56" s="85"/>
      <c r="L56" s="256"/>
      <c r="M56" s="82"/>
      <c r="N56" s="677"/>
      <c r="O56" s="442"/>
      <c r="P56" s="495"/>
      <c r="Q56" s="442"/>
      <c r="R56" s="686"/>
      <c r="S56" s="257"/>
      <c r="T56" s="673"/>
      <c r="U56" s="680"/>
      <c r="V56" s="683"/>
      <c r="W56" s="65"/>
      <c r="X56" s="65"/>
      <c r="Y56" s="65"/>
    </row>
    <row r="57" spans="1:25" s="13" customFormat="1" ht="18" customHeight="1" x14ac:dyDescent="0.25">
      <c r="A57" s="557"/>
      <c r="B57" s="549"/>
      <c r="C57" s="549"/>
      <c r="D57" s="549"/>
      <c r="E57" s="557"/>
      <c r="F57" s="657"/>
      <c r="G57" s="666"/>
      <c r="H57" s="682"/>
      <c r="I57" s="679"/>
      <c r="J57" s="677"/>
      <c r="K57" s="85"/>
      <c r="L57" s="256"/>
      <c r="M57" s="82"/>
      <c r="N57" s="677"/>
      <c r="O57" s="442"/>
      <c r="P57" s="495"/>
      <c r="Q57" s="442"/>
      <c r="R57" s="686"/>
      <c r="S57" s="257"/>
      <c r="T57" s="673"/>
      <c r="U57" s="680"/>
      <c r="V57" s="683"/>
      <c r="W57" s="65"/>
      <c r="X57" s="65"/>
      <c r="Y57" s="65"/>
    </row>
    <row r="58" spans="1:25" s="13" customFormat="1" ht="18" customHeight="1" x14ac:dyDescent="0.25">
      <c r="A58" s="557"/>
      <c r="B58" s="549"/>
      <c r="C58" s="549"/>
      <c r="D58" s="549"/>
      <c r="E58" s="557"/>
      <c r="F58" s="657"/>
      <c r="G58" s="666"/>
      <c r="H58" s="683"/>
      <c r="I58" s="680"/>
      <c r="J58" s="677"/>
      <c r="K58" s="85"/>
      <c r="L58" s="256"/>
      <c r="M58" s="82"/>
      <c r="N58" s="677"/>
      <c r="O58" s="442"/>
      <c r="P58" s="495"/>
      <c r="Q58" s="442"/>
      <c r="R58" s="686"/>
      <c r="S58" s="257"/>
      <c r="T58" s="673"/>
      <c r="U58" s="680"/>
      <c r="V58" s="683"/>
      <c r="W58" s="65"/>
      <c r="X58" s="65"/>
      <c r="Y58" s="65"/>
    </row>
    <row r="59" spans="1:25" s="13" customFormat="1" ht="18" customHeight="1" x14ac:dyDescent="0.25">
      <c r="A59" s="557"/>
      <c r="B59" s="549"/>
      <c r="C59" s="549"/>
      <c r="D59" s="549"/>
      <c r="E59" s="557"/>
      <c r="F59" s="657"/>
      <c r="G59" s="666"/>
      <c r="H59" s="567"/>
      <c r="I59" s="569"/>
      <c r="J59" s="677"/>
      <c r="K59" s="85"/>
      <c r="L59" s="256"/>
      <c r="M59" s="82"/>
      <c r="N59" s="677"/>
      <c r="O59" s="442"/>
      <c r="P59" s="495"/>
      <c r="Q59" s="442"/>
      <c r="R59" s="686"/>
      <c r="S59" s="257"/>
      <c r="T59" s="673"/>
      <c r="U59" s="680"/>
      <c r="V59" s="683"/>
      <c r="W59" s="65"/>
      <c r="X59" s="65"/>
      <c r="Y59" s="65"/>
    </row>
    <row r="60" spans="1:25" s="13" customFormat="1" ht="18" customHeight="1" x14ac:dyDescent="0.25">
      <c r="A60" s="557"/>
      <c r="B60" s="549"/>
      <c r="C60" s="549"/>
      <c r="D60" s="549"/>
      <c r="E60" s="557"/>
      <c r="F60" s="657"/>
      <c r="G60" s="666"/>
      <c r="H60" s="679"/>
      <c r="I60" s="679"/>
      <c r="J60" s="677"/>
      <c r="K60" s="85"/>
      <c r="L60" s="256"/>
      <c r="M60" s="82"/>
      <c r="N60" s="677"/>
      <c r="O60" s="442"/>
      <c r="P60" s="495"/>
      <c r="Q60" s="442"/>
      <c r="R60" s="686"/>
      <c r="S60" s="257"/>
      <c r="T60" s="673"/>
      <c r="U60" s="680"/>
      <c r="V60" s="683"/>
      <c r="W60" s="65"/>
      <c r="X60" s="65"/>
      <c r="Y60" s="65"/>
    </row>
    <row r="61" spans="1:25" s="13" customFormat="1" ht="18" customHeight="1" x14ac:dyDescent="0.25">
      <c r="A61" s="557"/>
      <c r="B61" s="549"/>
      <c r="C61" s="549"/>
      <c r="D61" s="549"/>
      <c r="E61" s="557"/>
      <c r="F61" s="657"/>
      <c r="G61" s="666"/>
      <c r="H61" s="680"/>
      <c r="I61" s="680"/>
      <c r="J61" s="677"/>
      <c r="K61" s="85"/>
      <c r="L61" s="256"/>
      <c r="M61" s="82"/>
      <c r="N61" s="677"/>
      <c r="O61" s="442"/>
      <c r="P61" s="495"/>
      <c r="Q61" s="442"/>
      <c r="R61" s="686"/>
      <c r="S61" s="257"/>
      <c r="T61" s="673"/>
      <c r="U61" s="680"/>
      <c r="V61" s="683"/>
      <c r="W61" s="65"/>
      <c r="X61" s="65"/>
      <c r="Y61" s="65"/>
    </row>
    <row r="62" spans="1:25" s="13" customFormat="1" ht="18" customHeight="1" x14ac:dyDescent="0.25">
      <c r="A62" s="557"/>
      <c r="B62" s="549"/>
      <c r="C62" s="549"/>
      <c r="D62" s="549"/>
      <c r="E62" s="557"/>
      <c r="F62" s="657"/>
      <c r="G62" s="666"/>
      <c r="H62" s="569"/>
      <c r="I62" s="569"/>
      <c r="J62" s="677"/>
      <c r="K62" s="85"/>
      <c r="L62" s="256"/>
      <c r="M62" s="82"/>
      <c r="N62" s="677"/>
      <c r="O62" s="442"/>
      <c r="P62" s="495"/>
      <c r="Q62" s="442"/>
      <c r="R62" s="686"/>
      <c r="S62" s="257"/>
      <c r="T62" s="673"/>
      <c r="U62" s="680"/>
      <c r="V62" s="683"/>
      <c r="W62" s="65"/>
      <c r="X62" s="65"/>
      <c r="Y62" s="65"/>
    </row>
    <row r="63" spans="1:25" s="13" customFormat="1" ht="18" customHeight="1" x14ac:dyDescent="0.25">
      <c r="A63" s="557"/>
      <c r="B63" s="549"/>
      <c r="C63" s="549"/>
      <c r="D63" s="549"/>
      <c r="E63" s="557"/>
      <c r="F63" s="657"/>
      <c r="G63" s="666"/>
      <c r="H63" s="256"/>
      <c r="I63" s="256"/>
      <c r="J63" s="677"/>
      <c r="K63" s="85"/>
      <c r="L63" s="256"/>
      <c r="M63" s="82"/>
      <c r="N63" s="677"/>
      <c r="O63" s="442"/>
      <c r="P63" s="495"/>
      <c r="Q63" s="442"/>
      <c r="R63" s="686"/>
      <c r="S63" s="257"/>
      <c r="T63" s="673"/>
      <c r="U63" s="680"/>
      <c r="V63" s="683"/>
      <c r="W63" s="65"/>
      <c r="X63" s="65"/>
      <c r="Y63" s="65"/>
    </row>
    <row r="64" spans="1:25" s="13" customFormat="1" ht="18" customHeight="1" x14ac:dyDescent="0.25">
      <c r="A64" s="557"/>
      <c r="B64" s="549"/>
      <c r="C64" s="549"/>
      <c r="D64" s="549"/>
      <c r="E64" s="557"/>
      <c r="F64" s="657"/>
      <c r="G64" s="666"/>
      <c r="H64" s="256"/>
      <c r="I64" s="256"/>
      <c r="J64" s="677"/>
      <c r="K64" s="85"/>
      <c r="L64" s="256"/>
      <c r="M64" s="82"/>
      <c r="N64" s="677"/>
      <c r="O64" s="442"/>
      <c r="P64" s="495"/>
      <c r="Q64" s="442"/>
      <c r="R64" s="686"/>
      <c r="S64" s="257"/>
      <c r="T64" s="673"/>
      <c r="U64" s="680"/>
      <c r="V64" s="683"/>
      <c r="W64" s="65"/>
      <c r="X64" s="65"/>
      <c r="Y64" s="65"/>
    </row>
    <row r="65" spans="1:25" s="13" customFormat="1" ht="18" customHeight="1" x14ac:dyDescent="0.25">
      <c r="A65" s="557"/>
      <c r="B65" s="549"/>
      <c r="C65" s="549"/>
      <c r="D65" s="549"/>
      <c r="E65" s="557"/>
      <c r="F65" s="657"/>
      <c r="G65" s="666"/>
      <c r="H65" s="256"/>
      <c r="I65" s="256"/>
      <c r="J65" s="677"/>
      <c r="K65" s="85"/>
      <c r="L65" s="256"/>
      <c r="M65" s="82"/>
      <c r="N65" s="677"/>
      <c r="O65" s="442"/>
      <c r="P65" s="495"/>
      <c r="Q65" s="442"/>
      <c r="R65" s="686"/>
      <c r="S65" s="257"/>
      <c r="T65" s="673"/>
      <c r="U65" s="680"/>
      <c r="V65" s="683"/>
      <c r="W65" s="65"/>
      <c r="X65" s="65"/>
      <c r="Y65" s="65"/>
    </row>
    <row r="66" spans="1:25" s="13" customFormat="1" ht="18" customHeight="1" x14ac:dyDescent="0.25">
      <c r="A66" s="547"/>
      <c r="B66" s="550"/>
      <c r="C66" s="550"/>
      <c r="D66" s="550"/>
      <c r="E66" s="547"/>
      <c r="F66" s="658"/>
      <c r="G66" s="571"/>
      <c r="H66" s="256"/>
      <c r="I66" s="256"/>
      <c r="J66" s="678"/>
      <c r="K66" s="85"/>
      <c r="L66" s="256"/>
      <c r="M66" s="357"/>
      <c r="N66" s="678"/>
      <c r="O66" s="443"/>
      <c r="P66" s="496"/>
      <c r="Q66" s="443"/>
      <c r="R66" s="687"/>
      <c r="S66" s="257"/>
      <c r="T66" s="674"/>
      <c r="U66" s="569"/>
      <c r="V66" s="567"/>
      <c r="W66" s="65"/>
      <c r="X66" s="65"/>
      <c r="Y66" s="65"/>
    </row>
    <row r="74" spans="1:25" x14ac:dyDescent="0.25">
      <c r="G74" s="32"/>
    </row>
  </sheetData>
  <sheetProtection algorithmName="SHA-512" hashValue="90Kd4EQ/QZ4R54aQ2vmC1eTrPnzQN5hnrpunNjBz9lr8AKLd/pdeww+iQGxD08jW/DwKGZTnOEOXf4dXHMcqIA==" saltValue="4yDe/TFm9XhXll3FfKDIlQ==" spinCount="100000" sheet="1" objects="1" scenarios="1"/>
  <mergeCells count="39">
    <mergeCell ref="V54:V66"/>
    <mergeCell ref="U54:U66"/>
    <mergeCell ref="T54:T66"/>
    <mergeCell ref="R54:R66"/>
    <mergeCell ref="I17:I28"/>
    <mergeCell ref="J17:J28"/>
    <mergeCell ref="K17:K28"/>
    <mergeCell ref="L17:L28"/>
    <mergeCell ref="O29:S29"/>
    <mergeCell ref="N54:N66"/>
    <mergeCell ref="L3:L16"/>
    <mergeCell ref="E3:E16"/>
    <mergeCell ref="F3:F16"/>
    <mergeCell ref="A1:J1"/>
    <mergeCell ref="B3:B16"/>
    <mergeCell ref="C3:C16"/>
    <mergeCell ref="D3:D16"/>
    <mergeCell ref="I3:I15"/>
    <mergeCell ref="J3:J16"/>
    <mergeCell ref="A3:A16"/>
    <mergeCell ref="B17:B28"/>
    <mergeCell ref="C17:C28"/>
    <mergeCell ref="D17:D28"/>
    <mergeCell ref="E17:E28"/>
    <mergeCell ref="F17:F28"/>
    <mergeCell ref="A54:A66"/>
    <mergeCell ref="B54:B66"/>
    <mergeCell ref="C54:C66"/>
    <mergeCell ref="D54:D66"/>
    <mergeCell ref="E54:E66"/>
    <mergeCell ref="F54:F66"/>
    <mergeCell ref="G54:G66"/>
    <mergeCell ref="H54:H56"/>
    <mergeCell ref="I54:I56"/>
    <mergeCell ref="J54:J66"/>
    <mergeCell ref="H57:H59"/>
    <mergeCell ref="I57:I59"/>
    <mergeCell ref="H60:H62"/>
    <mergeCell ref="I60:I6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zoomScale="85" zoomScaleNormal="85" workbookViewId="0">
      <pane ySplit="2" topLeftCell="A3" activePane="bottomLeft" state="frozen"/>
      <selection activeCell="D1" sqref="D1"/>
      <selection pane="bottomLeft" activeCell="N62" sqref="N62"/>
    </sheetView>
  </sheetViews>
  <sheetFormatPr defaultRowHeight="18" x14ac:dyDescent="0.25"/>
  <cols>
    <col min="1" max="1" width="8.140625" style="5" customWidth="1"/>
    <col min="2" max="2" width="34.140625" style="5" customWidth="1"/>
    <col min="3" max="3" width="23.5703125" style="5" customWidth="1"/>
    <col min="4" max="4" width="30" style="5" customWidth="1"/>
    <col min="5" max="5" width="14" style="5" customWidth="1"/>
    <col min="6" max="6" width="17.5703125" style="32" customWidth="1"/>
    <col min="7" max="7" width="15.85546875" style="5" customWidth="1"/>
    <col min="8" max="8" width="16.85546875" style="5" customWidth="1"/>
    <col min="9" max="9" width="19.42578125" style="5" customWidth="1"/>
    <col min="10" max="10" width="19.140625" style="1" customWidth="1"/>
    <col min="11" max="11" width="12.28515625" style="5" customWidth="1"/>
    <col min="12" max="12" width="17" style="2" customWidth="1"/>
    <col min="13" max="13" width="18.28515625" style="2" customWidth="1"/>
    <col min="14" max="16384" width="9.140625" style="2"/>
  </cols>
  <sheetData>
    <row r="1" spans="1:12" ht="22.5" customHeight="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K1" s="33"/>
    </row>
    <row r="2" spans="1:12" s="9" customFormat="1" ht="90" x14ac:dyDescent="0.25">
      <c r="A2" s="3" t="s">
        <v>0</v>
      </c>
      <c r="B2" s="19" t="s">
        <v>2</v>
      </c>
      <c r="C2" s="19" t="s">
        <v>67</v>
      </c>
      <c r="D2" s="19" t="s">
        <v>3</v>
      </c>
      <c r="E2" s="19" t="s">
        <v>4</v>
      </c>
      <c r="F2" s="31" t="s">
        <v>5</v>
      </c>
      <c r="G2" s="19" t="s">
        <v>9</v>
      </c>
      <c r="H2" s="19" t="s">
        <v>14</v>
      </c>
      <c r="I2" s="19" t="s">
        <v>16</v>
      </c>
      <c r="J2" s="7" t="s">
        <v>12</v>
      </c>
      <c r="K2" s="19" t="s">
        <v>13</v>
      </c>
      <c r="L2" s="36" t="s">
        <v>72</v>
      </c>
    </row>
    <row r="3" spans="1:12" ht="30" x14ac:dyDescent="0.25">
      <c r="A3" s="80">
        <v>1</v>
      </c>
      <c r="B3" s="81" t="s">
        <v>23</v>
      </c>
      <c r="C3" s="81">
        <v>211380833</v>
      </c>
      <c r="D3" s="81" t="s">
        <v>115</v>
      </c>
      <c r="E3" s="81" t="s">
        <v>28</v>
      </c>
      <c r="F3" s="82">
        <v>300</v>
      </c>
      <c r="G3" s="83">
        <v>41683</v>
      </c>
      <c r="H3" s="80">
        <v>49.21</v>
      </c>
      <c r="I3" s="84">
        <f>F3-H3</f>
        <v>250.79</v>
      </c>
      <c r="J3" s="85">
        <v>41670</v>
      </c>
      <c r="K3" s="417">
        <v>64211200</v>
      </c>
      <c r="L3" s="87" t="s">
        <v>126</v>
      </c>
    </row>
    <row r="4" spans="1:12" x14ac:dyDescent="0.25">
      <c r="A4" s="4"/>
      <c r="B4" s="24"/>
      <c r="C4" s="24"/>
      <c r="D4" s="24"/>
      <c r="E4" s="24"/>
      <c r="F4" s="20"/>
      <c r="G4" s="51"/>
      <c r="H4" s="4"/>
      <c r="I4" s="43"/>
      <c r="J4" s="11"/>
      <c r="K4" s="37"/>
      <c r="L4" s="35"/>
    </row>
    <row r="5" spans="1:12" ht="45" customHeight="1" x14ac:dyDescent="0.25">
      <c r="A5" s="4">
        <v>2</v>
      </c>
      <c r="B5" s="548" t="s">
        <v>23</v>
      </c>
      <c r="C5" s="548">
        <v>211380833</v>
      </c>
      <c r="D5" s="548">
        <v>0</v>
      </c>
      <c r="E5" s="548" t="s">
        <v>29</v>
      </c>
      <c r="F5" s="554">
        <v>2500</v>
      </c>
      <c r="G5" s="51">
        <v>41683</v>
      </c>
      <c r="H5" s="4">
        <v>208.33</v>
      </c>
      <c r="I5" s="561">
        <f>F5-H22</f>
        <v>625.0300000000002</v>
      </c>
      <c r="J5" s="667">
        <v>42004</v>
      </c>
      <c r="K5" s="544">
        <v>48200000</v>
      </c>
      <c r="L5" s="546" t="s">
        <v>126</v>
      </c>
    </row>
    <row r="6" spans="1:12" x14ac:dyDescent="0.25">
      <c r="A6" s="4"/>
      <c r="B6" s="549"/>
      <c r="C6" s="549"/>
      <c r="D6" s="549"/>
      <c r="E6" s="549"/>
      <c r="F6" s="555"/>
      <c r="G6" s="51">
        <v>41709</v>
      </c>
      <c r="H6" s="4">
        <v>208.33</v>
      </c>
      <c r="I6" s="562"/>
      <c r="J6" s="668"/>
      <c r="K6" s="670"/>
      <c r="L6" s="557"/>
    </row>
    <row r="7" spans="1:12" x14ac:dyDescent="0.25">
      <c r="A7" s="4"/>
      <c r="B7" s="549"/>
      <c r="C7" s="549"/>
      <c r="D7" s="549"/>
      <c r="E7" s="549"/>
      <c r="F7" s="555"/>
      <c r="G7" s="51">
        <v>41733</v>
      </c>
      <c r="H7" s="4">
        <v>208.33</v>
      </c>
      <c r="I7" s="562"/>
      <c r="J7" s="668"/>
      <c r="K7" s="670"/>
      <c r="L7" s="557"/>
    </row>
    <row r="8" spans="1:12" x14ac:dyDescent="0.25">
      <c r="A8" s="4">
        <v>7</v>
      </c>
      <c r="B8" s="549"/>
      <c r="C8" s="549"/>
      <c r="D8" s="549"/>
      <c r="E8" s="549"/>
      <c r="F8" s="555"/>
      <c r="G8" s="299" t="s">
        <v>337</v>
      </c>
      <c r="H8" s="4">
        <v>208.33</v>
      </c>
      <c r="I8" s="562"/>
      <c r="J8" s="668"/>
      <c r="K8" s="670"/>
      <c r="L8" s="557"/>
    </row>
    <row r="9" spans="1:12" x14ac:dyDescent="0.25">
      <c r="A9" s="4"/>
      <c r="B9" s="549"/>
      <c r="C9" s="549"/>
      <c r="D9" s="549"/>
      <c r="E9" s="549"/>
      <c r="F9" s="555"/>
      <c r="G9" s="5" t="s">
        <v>326</v>
      </c>
      <c r="H9" s="4">
        <v>208.33</v>
      </c>
      <c r="I9" s="562"/>
      <c r="J9" s="668"/>
      <c r="K9" s="670"/>
      <c r="L9" s="557"/>
    </row>
    <row r="10" spans="1:12" x14ac:dyDescent="0.25">
      <c r="A10" s="4"/>
      <c r="B10" s="549"/>
      <c r="C10" s="549"/>
      <c r="D10" s="549"/>
      <c r="E10" s="549"/>
      <c r="F10" s="555"/>
      <c r="G10" s="51" t="s">
        <v>415</v>
      </c>
      <c r="H10" s="4">
        <v>208.33</v>
      </c>
      <c r="I10" s="562"/>
      <c r="J10" s="668"/>
      <c r="K10" s="670"/>
      <c r="L10" s="557"/>
    </row>
    <row r="11" spans="1:12" x14ac:dyDescent="0.25">
      <c r="A11" s="4"/>
      <c r="B11" s="549"/>
      <c r="C11" s="549"/>
      <c r="D11" s="549"/>
      <c r="E11" s="549"/>
      <c r="F11" s="555"/>
      <c r="G11" s="4" t="s">
        <v>487</v>
      </c>
      <c r="H11" s="4">
        <v>208.33</v>
      </c>
      <c r="I11" s="562"/>
      <c r="J11" s="668"/>
      <c r="K11" s="670"/>
      <c r="L11" s="557"/>
    </row>
    <row r="12" spans="1:12" x14ac:dyDescent="0.25">
      <c r="A12" s="4"/>
      <c r="B12" s="549"/>
      <c r="C12" s="549"/>
      <c r="D12" s="549"/>
      <c r="E12" s="549"/>
      <c r="F12" s="555"/>
      <c r="G12" s="4" t="s">
        <v>515</v>
      </c>
      <c r="H12" s="4">
        <v>208.33</v>
      </c>
      <c r="I12" s="562"/>
      <c r="J12" s="668"/>
      <c r="K12" s="670"/>
      <c r="L12" s="557"/>
    </row>
    <row r="13" spans="1:12" x14ac:dyDescent="0.25">
      <c r="A13" s="4"/>
      <c r="B13" s="549"/>
      <c r="C13" s="549"/>
      <c r="D13" s="549"/>
      <c r="E13" s="549"/>
      <c r="F13" s="555"/>
      <c r="G13" s="4" t="s">
        <v>629</v>
      </c>
      <c r="H13" s="4">
        <v>208.33</v>
      </c>
      <c r="I13" s="562"/>
      <c r="J13" s="668"/>
      <c r="K13" s="670"/>
      <c r="L13" s="557"/>
    </row>
    <row r="14" spans="1:12" x14ac:dyDescent="0.25">
      <c r="A14" s="4"/>
      <c r="B14" s="549"/>
      <c r="C14" s="549"/>
      <c r="D14" s="549"/>
      <c r="E14" s="549"/>
      <c r="F14" s="555"/>
      <c r="G14" s="4"/>
      <c r="H14" s="4"/>
      <c r="I14" s="562"/>
      <c r="J14" s="668"/>
      <c r="K14" s="670"/>
      <c r="L14" s="557"/>
    </row>
    <row r="15" spans="1:12" x14ac:dyDescent="0.25">
      <c r="A15" s="4"/>
      <c r="B15" s="549"/>
      <c r="C15" s="549"/>
      <c r="D15" s="549"/>
      <c r="E15" s="549"/>
      <c r="F15" s="555"/>
      <c r="G15" s="4"/>
      <c r="H15" s="4"/>
      <c r="I15" s="562"/>
      <c r="J15" s="668"/>
      <c r="K15" s="670"/>
      <c r="L15" s="557"/>
    </row>
    <row r="16" spans="1:12" x14ac:dyDescent="0.25">
      <c r="A16" s="4"/>
      <c r="B16" s="549"/>
      <c r="C16" s="549"/>
      <c r="D16" s="549"/>
      <c r="E16" s="549"/>
      <c r="F16" s="555"/>
      <c r="G16" s="4"/>
      <c r="H16" s="4"/>
      <c r="I16" s="562"/>
      <c r="J16" s="668"/>
      <c r="K16" s="670"/>
      <c r="L16" s="557"/>
    </row>
    <row r="17" spans="1:12" x14ac:dyDescent="0.25">
      <c r="A17" s="4"/>
      <c r="B17" s="549"/>
      <c r="C17" s="549"/>
      <c r="D17" s="549"/>
      <c r="E17" s="549"/>
      <c r="F17" s="555"/>
      <c r="G17" s="4"/>
      <c r="H17" s="4"/>
      <c r="I17" s="562"/>
      <c r="J17" s="668"/>
      <c r="K17" s="670"/>
      <c r="L17" s="557"/>
    </row>
    <row r="18" spans="1:12" x14ac:dyDescent="0.25">
      <c r="A18" s="4"/>
      <c r="B18" s="549"/>
      <c r="C18" s="549"/>
      <c r="D18" s="549"/>
      <c r="E18" s="549"/>
      <c r="F18" s="555"/>
      <c r="G18" s="4"/>
      <c r="H18" s="4"/>
      <c r="I18" s="562"/>
      <c r="J18" s="668"/>
      <c r="K18" s="670"/>
      <c r="L18" s="557"/>
    </row>
    <row r="19" spans="1:12" x14ac:dyDescent="0.25">
      <c r="A19" s="4"/>
      <c r="B19" s="549"/>
      <c r="C19" s="549"/>
      <c r="D19" s="549"/>
      <c r="E19" s="549"/>
      <c r="F19" s="604"/>
      <c r="G19" s="4"/>
      <c r="H19" s="4"/>
      <c r="I19" s="791"/>
      <c r="J19" s="668"/>
      <c r="K19" s="670"/>
      <c r="L19" s="557"/>
    </row>
    <row r="20" spans="1:12" x14ac:dyDescent="0.25">
      <c r="A20" s="4"/>
      <c r="B20" s="549"/>
      <c r="C20" s="549"/>
      <c r="D20" s="549"/>
      <c r="E20" s="549"/>
      <c r="F20" s="604"/>
      <c r="G20" s="4"/>
      <c r="H20" s="4"/>
      <c r="I20" s="791"/>
      <c r="J20" s="668"/>
      <c r="K20" s="670"/>
      <c r="L20" s="557"/>
    </row>
    <row r="21" spans="1:12" ht="18.75" thickBot="1" x14ac:dyDescent="0.3">
      <c r="A21" s="4"/>
      <c r="B21" s="549"/>
      <c r="C21" s="550"/>
      <c r="D21" s="549"/>
      <c r="E21" s="549"/>
      <c r="F21" s="604"/>
      <c r="G21" s="98"/>
      <c r="H21" s="98"/>
      <c r="I21" s="791"/>
      <c r="J21" s="668"/>
      <c r="K21" s="670"/>
      <c r="L21" s="557"/>
    </row>
    <row r="22" spans="1:12" ht="18.75" thickBot="1" x14ac:dyDescent="0.3">
      <c r="A22" s="4"/>
      <c r="B22" s="550"/>
      <c r="C22" s="24"/>
      <c r="D22" s="550"/>
      <c r="E22" s="550"/>
      <c r="F22" s="688"/>
      <c r="G22" s="99"/>
      <c r="H22" s="88">
        <f>SUM(H5:H21)</f>
        <v>1874.9699999999998</v>
      </c>
      <c r="I22" s="792"/>
      <c r="J22" s="669"/>
      <c r="K22" s="545"/>
      <c r="L22" s="547"/>
    </row>
    <row r="23" spans="1:12" ht="45" customHeight="1" x14ac:dyDescent="0.25">
      <c r="A23" s="770">
        <v>3</v>
      </c>
      <c r="B23" s="773" t="s">
        <v>34</v>
      </c>
      <c r="C23" s="773">
        <v>205300048</v>
      </c>
      <c r="D23" s="773" t="s">
        <v>35</v>
      </c>
      <c r="E23" s="773" t="s">
        <v>525</v>
      </c>
      <c r="F23" s="121">
        <v>1500</v>
      </c>
      <c r="G23" s="303" t="s">
        <v>515</v>
      </c>
      <c r="H23" s="303">
        <v>1405</v>
      </c>
      <c r="I23" s="801">
        <f>F23+F24-H23-H24-H25</f>
        <v>4.5</v>
      </c>
      <c r="J23" s="804" t="s">
        <v>526</v>
      </c>
      <c r="K23" s="807">
        <v>92512000</v>
      </c>
      <c r="L23" s="779" t="s">
        <v>126</v>
      </c>
    </row>
    <row r="24" spans="1:12" ht="45" customHeight="1" x14ac:dyDescent="0.25">
      <c r="A24" s="771"/>
      <c r="B24" s="774"/>
      <c r="C24" s="774"/>
      <c r="D24" s="774"/>
      <c r="E24" s="774"/>
      <c r="F24" s="121">
        <v>150</v>
      </c>
      <c r="G24" s="303" t="s">
        <v>516</v>
      </c>
      <c r="H24" s="303">
        <v>127.5</v>
      </c>
      <c r="I24" s="802"/>
      <c r="J24" s="805"/>
      <c r="K24" s="808"/>
      <c r="L24" s="780"/>
    </row>
    <row r="25" spans="1:12" ht="64.5" customHeight="1" x14ac:dyDescent="0.25">
      <c r="A25" s="772"/>
      <c r="B25" s="775"/>
      <c r="C25" s="775"/>
      <c r="D25" s="775"/>
      <c r="E25" s="775"/>
      <c r="F25" s="121">
        <f>SUM(F23:F24)</f>
        <v>1650</v>
      </c>
      <c r="G25" s="303" t="s">
        <v>517</v>
      </c>
      <c r="H25" s="303">
        <v>113</v>
      </c>
      <c r="I25" s="803"/>
      <c r="J25" s="806"/>
      <c r="K25" s="809"/>
      <c r="L25" s="781"/>
    </row>
    <row r="26" spans="1:12" ht="30" x14ac:dyDescent="0.25">
      <c r="A26" s="80">
        <v>4</v>
      </c>
      <c r="B26" s="81" t="s">
        <v>36</v>
      </c>
      <c r="C26" s="81">
        <v>2060033754</v>
      </c>
      <c r="D26" s="81" t="s">
        <v>37</v>
      </c>
      <c r="E26" s="81" t="s">
        <v>38</v>
      </c>
      <c r="F26" s="82">
        <v>1668.38</v>
      </c>
      <c r="G26" s="83">
        <v>41656</v>
      </c>
      <c r="H26" s="80">
        <v>1668.38</v>
      </c>
      <c r="I26" s="84">
        <f t="shared" ref="I26:I29" si="0">F26-H26</f>
        <v>0</v>
      </c>
      <c r="J26" s="85">
        <v>41670</v>
      </c>
      <c r="K26" s="86">
        <v>48443000</v>
      </c>
      <c r="L26" s="87" t="s">
        <v>126</v>
      </c>
    </row>
    <row r="27" spans="1:12" ht="42" customHeight="1" x14ac:dyDescent="0.25">
      <c r="A27" s="131">
        <v>5</v>
      </c>
      <c r="B27" s="632" t="s">
        <v>23</v>
      </c>
      <c r="C27" s="632">
        <v>211380833</v>
      </c>
      <c r="D27" s="56" t="s">
        <v>39</v>
      </c>
      <c r="E27" s="132" t="s">
        <v>40</v>
      </c>
      <c r="F27" s="645">
        <f>1140-900</f>
        <v>240</v>
      </c>
      <c r="G27" s="135">
        <v>41733</v>
      </c>
      <c r="H27" s="131">
        <v>240</v>
      </c>
      <c r="I27" s="777">
        <f>F27-H27-H28</f>
        <v>0</v>
      </c>
      <c r="J27" s="659">
        <v>42004</v>
      </c>
      <c r="K27" s="782">
        <v>72417000</v>
      </c>
      <c r="L27" s="652" t="s">
        <v>126</v>
      </c>
    </row>
    <row r="28" spans="1:12" ht="42" customHeight="1" x14ac:dyDescent="0.25">
      <c r="A28" s="131"/>
      <c r="B28" s="634"/>
      <c r="C28" s="634"/>
      <c r="D28" s="56" t="s">
        <v>203</v>
      </c>
      <c r="E28" s="139">
        <v>41722</v>
      </c>
      <c r="F28" s="647"/>
      <c r="G28" s="131"/>
      <c r="H28" s="131"/>
      <c r="I28" s="778"/>
      <c r="J28" s="661"/>
      <c r="K28" s="751"/>
      <c r="L28" s="654"/>
    </row>
    <row r="29" spans="1:12" ht="30" x14ac:dyDescent="0.25">
      <c r="A29" s="80">
        <v>6</v>
      </c>
      <c r="B29" s="81" t="s">
        <v>41</v>
      </c>
      <c r="C29" s="81">
        <v>203862622</v>
      </c>
      <c r="D29" s="81" t="s">
        <v>42</v>
      </c>
      <c r="E29" s="81" t="s">
        <v>43</v>
      </c>
      <c r="F29" s="82">
        <v>576</v>
      </c>
      <c r="G29" s="83">
        <v>41655</v>
      </c>
      <c r="H29" s="80">
        <v>576</v>
      </c>
      <c r="I29" s="84">
        <f t="shared" si="0"/>
        <v>0</v>
      </c>
      <c r="J29" s="85">
        <v>42019</v>
      </c>
      <c r="K29" s="86">
        <v>72222300</v>
      </c>
      <c r="L29" s="87" t="s">
        <v>126</v>
      </c>
    </row>
    <row r="30" spans="1:12" ht="18" customHeight="1" x14ac:dyDescent="0.25">
      <c r="A30" s="80">
        <v>7</v>
      </c>
      <c r="B30" s="682" t="s">
        <v>57</v>
      </c>
      <c r="C30" s="682">
        <v>204564113</v>
      </c>
      <c r="D30" s="682" t="s">
        <v>58</v>
      </c>
      <c r="E30" s="682" t="s">
        <v>59</v>
      </c>
      <c r="F30" s="676">
        <v>1798</v>
      </c>
      <c r="G30" s="83">
        <v>41673</v>
      </c>
      <c r="H30" s="80">
        <v>223.36</v>
      </c>
      <c r="I30" s="789">
        <f>F30-H43</f>
        <v>4.1600000000000819</v>
      </c>
      <c r="J30" s="685">
        <v>42004</v>
      </c>
      <c r="K30" s="793">
        <v>41110000</v>
      </c>
      <c r="L30" s="679" t="s">
        <v>126</v>
      </c>
    </row>
    <row r="31" spans="1:12" ht="18" customHeight="1" x14ac:dyDescent="0.25">
      <c r="A31" s="80"/>
      <c r="B31" s="683"/>
      <c r="C31" s="683"/>
      <c r="D31" s="683"/>
      <c r="E31" s="683"/>
      <c r="F31" s="677"/>
      <c r="G31" s="83">
        <v>41702</v>
      </c>
      <c r="H31" s="80">
        <v>200</v>
      </c>
      <c r="I31" s="799"/>
      <c r="J31" s="686"/>
      <c r="K31" s="794"/>
      <c r="L31" s="680"/>
    </row>
    <row r="32" spans="1:12" ht="18" customHeight="1" x14ac:dyDescent="0.25">
      <c r="A32" s="80"/>
      <c r="B32" s="683"/>
      <c r="C32" s="683"/>
      <c r="D32" s="683"/>
      <c r="E32" s="683"/>
      <c r="F32" s="677"/>
      <c r="G32" s="83">
        <v>41746</v>
      </c>
      <c r="H32" s="80">
        <v>120</v>
      </c>
      <c r="I32" s="799"/>
      <c r="J32" s="686"/>
      <c r="K32" s="794"/>
      <c r="L32" s="680"/>
    </row>
    <row r="33" spans="1:12" ht="18" customHeight="1" x14ac:dyDescent="0.25">
      <c r="A33" s="80"/>
      <c r="B33" s="683"/>
      <c r="C33" s="683"/>
      <c r="D33" s="683"/>
      <c r="E33" s="683"/>
      <c r="F33" s="677"/>
      <c r="G33" s="83">
        <v>41780</v>
      </c>
      <c r="H33" s="80">
        <v>120</v>
      </c>
      <c r="I33" s="799"/>
      <c r="J33" s="686"/>
      <c r="K33" s="794"/>
      <c r="L33" s="680"/>
    </row>
    <row r="34" spans="1:12" ht="18" customHeight="1" x14ac:dyDescent="0.25">
      <c r="A34" s="80"/>
      <c r="B34" s="683"/>
      <c r="C34" s="683"/>
      <c r="D34" s="683"/>
      <c r="E34" s="683"/>
      <c r="F34" s="677"/>
      <c r="G34" s="80" t="s">
        <v>372</v>
      </c>
      <c r="H34" s="80">
        <v>175.64</v>
      </c>
      <c r="I34" s="799"/>
      <c r="J34" s="686"/>
      <c r="K34" s="794"/>
      <c r="L34" s="680"/>
    </row>
    <row r="35" spans="1:12" ht="18" customHeight="1" x14ac:dyDescent="0.25">
      <c r="A35" s="80"/>
      <c r="B35" s="683"/>
      <c r="C35" s="683"/>
      <c r="D35" s="683"/>
      <c r="E35" s="683"/>
      <c r="F35" s="677"/>
      <c r="G35" s="80" t="s">
        <v>392</v>
      </c>
      <c r="H35" s="80">
        <v>160</v>
      </c>
      <c r="I35" s="799"/>
      <c r="J35" s="686"/>
      <c r="K35" s="794"/>
      <c r="L35" s="680"/>
    </row>
    <row r="36" spans="1:12" ht="18" customHeight="1" x14ac:dyDescent="0.25">
      <c r="A36" s="80"/>
      <c r="B36" s="683"/>
      <c r="C36" s="683"/>
      <c r="D36" s="683"/>
      <c r="E36" s="683"/>
      <c r="F36" s="677"/>
      <c r="G36" s="80" t="s">
        <v>392</v>
      </c>
      <c r="H36" s="80">
        <v>23.76</v>
      </c>
      <c r="I36" s="799"/>
      <c r="J36" s="686"/>
      <c r="K36" s="794"/>
      <c r="L36" s="680"/>
    </row>
    <row r="37" spans="1:12" ht="18" customHeight="1" x14ac:dyDescent="0.25">
      <c r="A37" s="80"/>
      <c r="B37" s="683"/>
      <c r="C37" s="683"/>
      <c r="D37" s="683"/>
      <c r="E37" s="683"/>
      <c r="F37" s="677"/>
      <c r="G37" s="80" t="s">
        <v>484</v>
      </c>
      <c r="H37" s="80">
        <v>200</v>
      </c>
      <c r="I37" s="799"/>
      <c r="J37" s="686"/>
      <c r="K37" s="794"/>
      <c r="L37" s="680"/>
    </row>
    <row r="38" spans="1:12" ht="18" customHeight="1" x14ac:dyDescent="0.25">
      <c r="A38" s="80"/>
      <c r="B38" s="683"/>
      <c r="C38" s="683"/>
      <c r="D38" s="683"/>
      <c r="E38" s="683"/>
      <c r="F38" s="677"/>
      <c r="G38" s="80" t="s">
        <v>484</v>
      </c>
      <c r="H38" s="80">
        <v>15.84</v>
      </c>
      <c r="I38" s="799"/>
      <c r="J38" s="686"/>
      <c r="K38" s="794"/>
      <c r="L38" s="680"/>
    </row>
    <row r="39" spans="1:12" ht="18" customHeight="1" x14ac:dyDescent="0.25">
      <c r="A39" s="80"/>
      <c r="B39" s="683"/>
      <c r="C39" s="683"/>
      <c r="D39" s="683"/>
      <c r="E39" s="683"/>
      <c r="F39" s="677"/>
      <c r="G39" s="80" t="s">
        <v>595</v>
      </c>
      <c r="H39" s="80">
        <v>175.84</v>
      </c>
      <c r="I39" s="799"/>
      <c r="J39" s="686"/>
      <c r="K39" s="794"/>
      <c r="L39" s="680"/>
    </row>
    <row r="40" spans="1:12" ht="18" customHeight="1" x14ac:dyDescent="0.25">
      <c r="A40" s="80"/>
      <c r="B40" s="683"/>
      <c r="C40" s="683"/>
      <c r="D40" s="683"/>
      <c r="E40" s="683"/>
      <c r="F40" s="677"/>
      <c r="G40" s="80" t="s">
        <v>573</v>
      </c>
      <c r="H40" s="80">
        <v>167.92</v>
      </c>
      <c r="I40" s="799"/>
      <c r="J40" s="686"/>
      <c r="K40" s="794"/>
      <c r="L40" s="680"/>
    </row>
    <row r="41" spans="1:12" ht="18" customHeight="1" x14ac:dyDescent="0.25">
      <c r="A41" s="80"/>
      <c r="B41" s="683"/>
      <c r="C41" s="683"/>
      <c r="D41" s="683"/>
      <c r="E41" s="683"/>
      <c r="F41" s="677"/>
      <c r="G41" s="80" t="s">
        <v>663</v>
      </c>
      <c r="H41" s="80">
        <v>211.48</v>
      </c>
      <c r="I41" s="799"/>
      <c r="J41" s="686"/>
      <c r="K41" s="794"/>
      <c r="L41" s="680"/>
    </row>
    <row r="42" spans="1:12" ht="18" customHeight="1" thickBot="1" x14ac:dyDescent="0.3">
      <c r="A42" s="80"/>
      <c r="B42" s="683"/>
      <c r="C42" s="683"/>
      <c r="D42" s="683"/>
      <c r="E42" s="683"/>
      <c r="F42" s="677"/>
      <c r="G42" s="396"/>
      <c r="H42" s="396"/>
      <c r="I42" s="799"/>
      <c r="J42" s="686"/>
      <c r="K42" s="794"/>
      <c r="L42" s="680"/>
    </row>
    <row r="43" spans="1:12" ht="18" customHeight="1" thickBot="1" x14ac:dyDescent="0.3">
      <c r="A43" s="80"/>
      <c r="B43" s="567"/>
      <c r="C43" s="567"/>
      <c r="D43" s="567"/>
      <c r="E43" s="567"/>
      <c r="F43" s="800"/>
      <c r="G43" s="415"/>
      <c r="H43" s="416">
        <f>SUM(H30:H42)</f>
        <v>1793.84</v>
      </c>
      <c r="I43" s="816"/>
      <c r="J43" s="687"/>
      <c r="K43" s="795"/>
      <c r="L43" s="569"/>
    </row>
    <row r="44" spans="1:12" ht="45" customHeight="1" x14ac:dyDescent="0.25">
      <c r="A44" s="131">
        <v>8</v>
      </c>
      <c r="B44" s="632" t="s">
        <v>54</v>
      </c>
      <c r="C44" s="632">
        <v>37001013395</v>
      </c>
      <c r="D44" s="632" t="s">
        <v>55</v>
      </c>
      <c r="E44" s="632" t="s">
        <v>56</v>
      </c>
      <c r="F44" s="645">
        <v>1250</v>
      </c>
      <c r="G44" s="302">
        <v>41667</v>
      </c>
      <c r="H44" s="300">
        <v>40</v>
      </c>
      <c r="I44" s="777">
        <f>F44-H56</f>
        <v>12.5</v>
      </c>
      <c r="J44" s="813" t="s">
        <v>821</v>
      </c>
      <c r="K44" s="782">
        <v>90470000</v>
      </c>
      <c r="L44" s="652" t="s">
        <v>126</v>
      </c>
    </row>
    <row r="45" spans="1:12" x14ac:dyDescent="0.25">
      <c r="A45" s="131"/>
      <c r="B45" s="633"/>
      <c r="C45" s="633"/>
      <c r="D45" s="633"/>
      <c r="E45" s="633"/>
      <c r="F45" s="646"/>
      <c r="G45" s="302">
        <v>41667</v>
      </c>
      <c r="H45" s="300">
        <v>160</v>
      </c>
      <c r="I45" s="812"/>
      <c r="J45" s="814"/>
      <c r="K45" s="750"/>
      <c r="L45" s="653"/>
    </row>
    <row r="46" spans="1:12" x14ac:dyDescent="0.25">
      <c r="A46" s="131"/>
      <c r="B46" s="633"/>
      <c r="C46" s="633"/>
      <c r="D46" s="633"/>
      <c r="E46" s="633"/>
      <c r="F46" s="646"/>
      <c r="G46" s="302" t="s">
        <v>476</v>
      </c>
      <c r="H46" s="300">
        <v>250</v>
      </c>
      <c r="I46" s="812"/>
      <c r="J46" s="814"/>
      <c r="K46" s="750"/>
      <c r="L46" s="653"/>
    </row>
    <row r="47" spans="1:12" x14ac:dyDescent="0.25">
      <c r="A47" s="131"/>
      <c r="B47" s="633"/>
      <c r="C47" s="633"/>
      <c r="D47" s="633"/>
      <c r="E47" s="633"/>
      <c r="F47" s="646"/>
      <c r="G47" s="302" t="s">
        <v>475</v>
      </c>
      <c r="H47" s="300">
        <v>100</v>
      </c>
      <c r="I47" s="812"/>
      <c r="J47" s="814"/>
      <c r="K47" s="750"/>
      <c r="L47" s="653"/>
    </row>
    <row r="48" spans="1:12" x14ac:dyDescent="0.25">
      <c r="A48" s="131"/>
      <c r="B48" s="633"/>
      <c r="C48" s="633"/>
      <c r="D48" s="633"/>
      <c r="E48" s="633"/>
      <c r="F48" s="646"/>
      <c r="G48" s="302" t="s">
        <v>477</v>
      </c>
      <c r="H48" s="300">
        <v>75</v>
      </c>
      <c r="I48" s="812"/>
      <c r="J48" s="814"/>
      <c r="K48" s="750"/>
      <c r="L48" s="653"/>
    </row>
    <row r="49" spans="1:15" x14ac:dyDescent="0.25">
      <c r="A49" s="131"/>
      <c r="B49" s="633"/>
      <c r="C49" s="633"/>
      <c r="D49" s="633"/>
      <c r="E49" s="633"/>
      <c r="F49" s="646"/>
      <c r="G49" s="302" t="s">
        <v>478</v>
      </c>
      <c r="H49" s="300">
        <v>100</v>
      </c>
      <c r="I49" s="812"/>
      <c r="J49" s="814"/>
      <c r="K49" s="750"/>
      <c r="L49" s="653"/>
    </row>
    <row r="50" spans="1:15" x14ac:dyDescent="0.25">
      <c r="A50" s="131"/>
      <c r="B50" s="633"/>
      <c r="C50" s="633"/>
      <c r="D50" s="633"/>
      <c r="E50" s="633"/>
      <c r="F50" s="646"/>
      <c r="G50" s="300" t="s">
        <v>395</v>
      </c>
      <c r="H50" s="300">
        <v>187.5</v>
      </c>
      <c r="I50" s="812"/>
      <c r="J50" s="814"/>
      <c r="K50" s="750"/>
      <c r="L50" s="653"/>
    </row>
    <row r="51" spans="1:15" x14ac:dyDescent="0.25">
      <c r="A51" s="131"/>
      <c r="B51" s="633"/>
      <c r="C51" s="633"/>
      <c r="D51" s="633"/>
      <c r="E51" s="633"/>
      <c r="F51" s="646"/>
      <c r="G51" s="300" t="s">
        <v>479</v>
      </c>
      <c r="H51" s="300">
        <v>75</v>
      </c>
      <c r="I51" s="812"/>
      <c r="J51" s="814"/>
      <c r="K51" s="750"/>
      <c r="L51" s="653"/>
    </row>
    <row r="52" spans="1:15" x14ac:dyDescent="0.25">
      <c r="A52" s="131"/>
      <c r="B52" s="633"/>
      <c r="C52" s="633"/>
      <c r="D52" s="633"/>
      <c r="E52" s="633"/>
      <c r="F52" s="646"/>
      <c r="G52" s="300" t="s">
        <v>486</v>
      </c>
      <c r="H52" s="300">
        <v>225</v>
      </c>
      <c r="I52" s="812"/>
      <c r="J52" s="814"/>
      <c r="K52" s="750"/>
      <c r="L52" s="653"/>
    </row>
    <row r="53" spans="1:15" x14ac:dyDescent="0.25">
      <c r="A53" s="131"/>
      <c r="B53" s="633"/>
      <c r="C53" s="633"/>
      <c r="D53" s="633"/>
      <c r="E53" s="633"/>
      <c r="F53" s="646"/>
      <c r="G53" s="300" t="s">
        <v>511</v>
      </c>
      <c r="H53" s="300">
        <v>25</v>
      </c>
      <c r="I53" s="812"/>
      <c r="J53" s="814"/>
      <c r="K53" s="750"/>
      <c r="L53" s="653"/>
    </row>
    <row r="54" spans="1:15" x14ac:dyDescent="0.25">
      <c r="A54" s="131"/>
      <c r="B54" s="633"/>
      <c r="C54" s="633"/>
      <c r="D54" s="633"/>
      <c r="E54" s="633"/>
      <c r="F54" s="646"/>
      <c r="G54" s="300"/>
      <c r="H54" s="300"/>
      <c r="I54" s="812"/>
      <c r="J54" s="814"/>
      <c r="K54" s="750"/>
      <c r="L54" s="653"/>
    </row>
    <row r="55" spans="1:15" x14ac:dyDescent="0.25">
      <c r="A55" s="131"/>
      <c r="B55" s="633"/>
      <c r="C55" s="633"/>
      <c r="D55" s="633"/>
      <c r="E55" s="633"/>
      <c r="F55" s="646"/>
      <c r="G55" s="300"/>
      <c r="H55" s="300"/>
      <c r="I55" s="812"/>
      <c r="J55" s="814"/>
      <c r="K55" s="750"/>
      <c r="L55" s="653"/>
    </row>
    <row r="56" spans="1:15" x14ac:dyDescent="0.25">
      <c r="A56" s="131"/>
      <c r="B56" s="633"/>
      <c r="C56" s="633"/>
      <c r="D56" s="633"/>
      <c r="E56" s="633"/>
      <c r="F56" s="646"/>
      <c r="G56" s="131"/>
      <c r="H56" s="131">
        <f>SUM(H44:H55)</f>
        <v>1237.5</v>
      </c>
      <c r="I56" s="812"/>
      <c r="J56" s="814"/>
      <c r="K56" s="750"/>
      <c r="L56" s="653"/>
      <c r="O56" s="301"/>
    </row>
    <row r="57" spans="1:15" x14ac:dyDescent="0.25">
      <c r="A57" s="131"/>
      <c r="B57" s="634"/>
      <c r="C57" s="634"/>
      <c r="D57" s="634"/>
      <c r="E57" s="634"/>
      <c r="F57" s="647"/>
      <c r="G57" s="300"/>
      <c r="H57" s="300">
        <v>153</v>
      </c>
      <c r="I57" s="778"/>
      <c r="J57" s="815"/>
      <c r="K57" s="751"/>
      <c r="L57" s="654"/>
    </row>
    <row r="58" spans="1:15" ht="30" x14ac:dyDescent="0.25">
      <c r="A58" s="89">
        <v>9</v>
      </c>
      <c r="B58" s="90" t="s">
        <v>66</v>
      </c>
      <c r="C58" s="90">
        <v>204564113</v>
      </c>
      <c r="D58" s="90" t="s">
        <v>68</v>
      </c>
      <c r="E58" s="90" t="s">
        <v>65</v>
      </c>
      <c r="F58" s="91">
        <v>153</v>
      </c>
      <c r="G58" s="92">
        <v>41674</v>
      </c>
      <c r="H58" s="89">
        <v>153</v>
      </c>
      <c r="I58" s="93">
        <f t="shared" ref="I58:I110" si="1">F58-H58</f>
        <v>0</v>
      </c>
      <c r="J58" s="94">
        <v>41675</v>
      </c>
      <c r="K58" s="95">
        <v>39222120</v>
      </c>
      <c r="L58" s="87" t="s">
        <v>126</v>
      </c>
    </row>
    <row r="59" spans="1:15" ht="30" x14ac:dyDescent="0.25">
      <c r="A59" s="89">
        <v>10</v>
      </c>
      <c r="B59" s="90" t="s">
        <v>79</v>
      </c>
      <c r="C59" s="90">
        <v>404880483</v>
      </c>
      <c r="D59" s="90" t="s">
        <v>80</v>
      </c>
      <c r="E59" s="90" t="s">
        <v>78</v>
      </c>
      <c r="F59" s="91">
        <v>650</v>
      </c>
      <c r="G59" s="92">
        <v>41682</v>
      </c>
      <c r="H59" s="89">
        <v>650</v>
      </c>
      <c r="I59" s="93">
        <f t="shared" si="1"/>
        <v>0</v>
      </c>
      <c r="J59" s="94">
        <v>41698</v>
      </c>
      <c r="K59" s="97">
        <v>79800000</v>
      </c>
      <c r="L59" s="87" t="s">
        <v>126</v>
      </c>
    </row>
    <row r="60" spans="1:15" ht="30" x14ac:dyDescent="0.25">
      <c r="A60" s="119">
        <v>11</v>
      </c>
      <c r="B60" s="120" t="s">
        <v>104</v>
      </c>
      <c r="C60" s="120">
        <v>54001004626</v>
      </c>
      <c r="D60" s="120" t="s">
        <v>105</v>
      </c>
      <c r="E60" s="120" t="s">
        <v>103</v>
      </c>
      <c r="F60" s="121">
        <v>450</v>
      </c>
      <c r="G60" s="122">
        <v>41680</v>
      </c>
      <c r="H60" s="119">
        <v>450</v>
      </c>
      <c r="I60" s="123">
        <f t="shared" si="1"/>
        <v>0</v>
      </c>
      <c r="J60" s="124">
        <v>41759</v>
      </c>
      <c r="K60" s="125">
        <v>32342100</v>
      </c>
      <c r="L60" s="87" t="s">
        <v>126</v>
      </c>
    </row>
    <row r="61" spans="1:15" ht="30" x14ac:dyDescent="0.25">
      <c r="A61" s="119">
        <v>12</v>
      </c>
      <c r="B61" s="120" t="s">
        <v>125</v>
      </c>
      <c r="C61" s="120">
        <v>211380833</v>
      </c>
      <c r="D61" s="120" t="s">
        <v>39</v>
      </c>
      <c r="E61" s="120" t="s">
        <v>130</v>
      </c>
      <c r="F61" s="121">
        <v>30</v>
      </c>
      <c r="G61" s="122">
        <v>41702</v>
      </c>
      <c r="H61" s="119">
        <v>30</v>
      </c>
      <c r="I61" s="123">
        <f t="shared" si="1"/>
        <v>0</v>
      </c>
      <c r="J61" s="124">
        <v>42004</v>
      </c>
      <c r="K61" s="125">
        <v>72417000</v>
      </c>
      <c r="L61" s="126" t="s">
        <v>126</v>
      </c>
    </row>
    <row r="62" spans="1:15" ht="30" x14ac:dyDescent="0.35">
      <c r="A62" s="119">
        <v>13</v>
      </c>
      <c r="B62" s="120" t="s">
        <v>125</v>
      </c>
      <c r="C62" s="120">
        <v>211380833</v>
      </c>
      <c r="D62" s="120" t="s">
        <v>39</v>
      </c>
      <c r="E62" s="120" t="s">
        <v>131</v>
      </c>
      <c r="F62" s="121">
        <v>900</v>
      </c>
      <c r="G62" s="122">
        <v>41702</v>
      </c>
      <c r="H62" s="119">
        <v>900</v>
      </c>
      <c r="I62" s="123">
        <f t="shared" si="1"/>
        <v>0</v>
      </c>
      <c r="J62" s="124">
        <v>42004</v>
      </c>
      <c r="K62" s="125">
        <v>72417000</v>
      </c>
      <c r="L62" s="126" t="s">
        <v>126</v>
      </c>
      <c r="N62" s="53"/>
    </row>
    <row r="63" spans="1:15" x14ac:dyDescent="0.25">
      <c r="A63" s="4">
        <v>14</v>
      </c>
      <c r="B63" s="24"/>
      <c r="C63" s="24"/>
      <c r="D63" s="24"/>
      <c r="E63" s="24"/>
      <c r="F63" s="20"/>
      <c r="G63" s="4"/>
      <c r="H63" s="4"/>
      <c r="I63" s="43">
        <f t="shared" si="1"/>
        <v>0</v>
      </c>
      <c r="J63" s="11"/>
      <c r="K63" s="38"/>
      <c r="L63" s="34"/>
    </row>
    <row r="64" spans="1:15" x14ac:dyDescent="0.25">
      <c r="A64" s="4">
        <v>15</v>
      </c>
      <c r="B64" s="70" t="s">
        <v>86</v>
      </c>
      <c r="C64" s="71">
        <v>204876606</v>
      </c>
      <c r="D64" s="70" t="s">
        <v>134</v>
      </c>
      <c r="E64" s="72"/>
      <c r="F64" s="73">
        <v>71</v>
      </c>
      <c r="G64" s="79">
        <v>41653</v>
      </c>
      <c r="H64" s="74">
        <v>71</v>
      </c>
      <c r="I64" s="75">
        <f t="shared" si="1"/>
        <v>0</v>
      </c>
      <c r="J64" s="76"/>
      <c r="K64" s="77"/>
      <c r="L64" s="78"/>
    </row>
    <row r="65" spans="1:12" s="67" customFormat="1" ht="30" x14ac:dyDescent="0.25">
      <c r="A65" s="68">
        <v>16</v>
      </c>
      <c r="B65" s="127" t="s">
        <v>152</v>
      </c>
      <c r="C65" s="128">
        <v>204543770</v>
      </c>
      <c r="D65" s="127" t="s">
        <v>177</v>
      </c>
      <c r="E65" s="81" t="s">
        <v>151</v>
      </c>
      <c r="F65" s="82">
        <v>150</v>
      </c>
      <c r="G65" s="83">
        <v>41716</v>
      </c>
      <c r="H65" s="80">
        <v>150</v>
      </c>
      <c r="I65" s="84">
        <f t="shared" si="1"/>
        <v>0</v>
      </c>
      <c r="J65" s="85">
        <v>42004</v>
      </c>
      <c r="K65" s="129">
        <v>98351100</v>
      </c>
      <c r="L65" s="87" t="s">
        <v>126</v>
      </c>
    </row>
    <row r="66" spans="1:12" s="67" customFormat="1" ht="30" x14ac:dyDescent="0.25">
      <c r="A66" s="68">
        <v>17</v>
      </c>
      <c r="B66" s="127" t="s">
        <v>183</v>
      </c>
      <c r="C66" s="128">
        <v>224067391</v>
      </c>
      <c r="D66" s="127" t="s">
        <v>184</v>
      </c>
      <c r="E66" s="81" t="s">
        <v>182</v>
      </c>
      <c r="F66" s="82">
        <v>180</v>
      </c>
      <c r="G66" s="83">
        <v>41718</v>
      </c>
      <c r="H66" s="80">
        <v>180</v>
      </c>
      <c r="I66" s="84">
        <f t="shared" si="1"/>
        <v>0</v>
      </c>
      <c r="J66" s="85">
        <v>41728</v>
      </c>
      <c r="K66" s="86">
        <v>44520000</v>
      </c>
      <c r="L66" s="130" t="s">
        <v>126</v>
      </c>
    </row>
    <row r="67" spans="1:12" s="67" customFormat="1" ht="30" x14ac:dyDescent="0.25">
      <c r="A67" s="68">
        <v>18</v>
      </c>
      <c r="B67" s="127" t="s">
        <v>186</v>
      </c>
      <c r="C67" s="128">
        <v>404880483</v>
      </c>
      <c r="D67" s="128" t="s">
        <v>187</v>
      </c>
      <c r="E67" s="81" t="s">
        <v>185</v>
      </c>
      <c r="F67" s="82">
        <v>300</v>
      </c>
      <c r="G67" s="83">
        <v>41722</v>
      </c>
      <c r="H67" s="80">
        <v>300</v>
      </c>
      <c r="I67" s="84">
        <f t="shared" si="1"/>
        <v>0</v>
      </c>
      <c r="J67" s="85">
        <v>41739</v>
      </c>
      <c r="K67" s="86">
        <v>79800000</v>
      </c>
      <c r="L67" s="130" t="s">
        <v>126</v>
      </c>
    </row>
    <row r="68" spans="1:12" s="67" customFormat="1" ht="30" x14ac:dyDescent="0.25">
      <c r="A68" s="68">
        <v>19</v>
      </c>
      <c r="B68" s="127" t="s">
        <v>189</v>
      </c>
      <c r="C68" s="128">
        <v>202335721</v>
      </c>
      <c r="D68" s="127" t="s">
        <v>190</v>
      </c>
      <c r="E68" s="81" t="s">
        <v>188</v>
      </c>
      <c r="F68" s="82">
        <v>86</v>
      </c>
      <c r="G68" s="83">
        <v>41725</v>
      </c>
      <c r="H68" s="80">
        <v>86</v>
      </c>
      <c r="I68" s="84">
        <f t="shared" si="1"/>
        <v>0</v>
      </c>
      <c r="J68" s="85">
        <v>41739</v>
      </c>
      <c r="K68" s="86">
        <v>35123400</v>
      </c>
      <c r="L68" s="130" t="s">
        <v>126</v>
      </c>
    </row>
    <row r="69" spans="1:12" s="67" customFormat="1" ht="30" x14ac:dyDescent="0.25">
      <c r="A69" s="80">
        <v>20</v>
      </c>
      <c r="B69" s="127" t="s">
        <v>189</v>
      </c>
      <c r="C69" s="128">
        <v>202335721</v>
      </c>
      <c r="D69" s="127" t="s">
        <v>191</v>
      </c>
      <c r="E69" s="81" t="s">
        <v>193</v>
      </c>
      <c r="F69" s="82">
        <v>190</v>
      </c>
      <c r="G69" s="83">
        <v>41722</v>
      </c>
      <c r="H69" s="80">
        <v>190</v>
      </c>
      <c r="I69" s="84">
        <f t="shared" si="1"/>
        <v>0</v>
      </c>
      <c r="J69" s="85">
        <v>41374</v>
      </c>
      <c r="K69" s="86">
        <v>30192700</v>
      </c>
      <c r="L69" s="130" t="s">
        <v>126</v>
      </c>
    </row>
    <row r="70" spans="1:12" s="67" customFormat="1" ht="30" x14ac:dyDescent="0.25">
      <c r="A70" s="68">
        <v>21</v>
      </c>
      <c r="B70" s="127" t="s">
        <v>189</v>
      </c>
      <c r="C70" s="128">
        <v>202335721</v>
      </c>
      <c r="D70" s="127" t="s">
        <v>192</v>
      </c>
      <c r="E70" s="81" t="s">
        <v>194</v>
      </c>
      <c r="F70" s="82">
        <v>200</v>
      </c>
      <c r="G70" s="83">
        <v>41725</v>
      </c>
      <c r="H70" s="80">
        <v>200</v>
      </c>
      <c r="I70" s="84">
        <f t="shared" si="1"/>
        <v>0</v>
      </c>
      <c r="J70" s="85">
        <v>41739</v>
      </c>
      <c r="K70" s="80">
        <v>18933000</v>
      </c>
      <c r="L70" s="130" t="s">
        <v>126</v>
      </c>
    </row>
    <row r="71" spans="1:12" s="67" customFormat="1" ht="30" x14ac:dyDescent="0.25">
      <c r="A71" s="68">
        <v>22</v>
      </c>
      <c r="B71" s="127" t="s">
        <v>206</v>
      </c>
      <c r="C71" s="128">
        <v>1013007201</v>
      </c>
      <c r="D71" s="127" t="s">
        <v>207</v>
      </c>
      <c r="E71" s="81" t="s">
        <v>257</v>
      </c>
      <c r="F71" s="84">
        <v>111</v>
      </c>
      <c r="G71" s="83">
        <v>41740</v>
      </c>
      <c r="H71" s="80">
        <v>111</v>
      </c>
      <c r="I71" s="84">
        <f t="shared" si="1"/>
        <v>0</v>
      </c>
      <c r="J71" s="157"/>
      <c r="K71" s="80"/>
      <c r="L71" s="130" t="s">
        <v>126</v>
      </c>
    </row>
    <row r="72" spans="1:12" s="67" customFormat="1" ht="30" x14ac:dyDescent="0.25">
      <c r="A72" s="68">
        <v>23</v>
      </c>
      <c r="B72" s="127" t="s">
        <v>152</v>
      </c>
      <c r="C72" s="128">
        <v>204543770</v>
      </c>
      <c r="D72" s="127" t="s">
        <v>177</v>
      </c>
      <c r="E72" s="81" t="s">
        <v>251</v>
      </c>
      <c r="F72" s="82">
        <v>100</v>
      </c>
      <c r="G72" s="83">
        <v>41754</v>
      </c>
      <c r="H72" s="80">
        <v>100</v>
      </c>
      <c r="I72" s="84">
        <f t="shared" si="1"/>
        <v>0</v>
      </c>
      <c r="J72" s="85">
        <v>42004</v>
      </c>
      <c r="K72" s="129">
        <v>98351100</v>
      </c>
      <c r="L72" s="87" t="s">
        <v>126</v>
      </c>
    </row>
    <row r="73" spans="1:12" s="67" customFormat="1" ht="30" x14ac:dyDescent="0.25">
      <c r="A73" s="68">
        <v>24</v>
      </c>
      <c r="B73" s="195" t="s">
        <v>255</v>
      </c>
      <c r="C73" s="196">
        <v>1007004562</v>
      </c>
      <c r="D73" s="195" t="s">
        <v>256</v>
      </c>
      <c r="E73" s="90" t="s">
        <v>254</v>
      </c>
      <c r="F73" s="93">
        <v>24</v>
      </c>
      <c r="G73" s="92">
        <v>41772</v>
      </c>
      <c r="H73" s="89">
        <v>24</v>
      </c>
      <c r="I73" s="93">
        <f t="shared" si="1"/>
        <v>0</v>
      </c>
      <c r="J73" s="197">
        <v>41789</v>
      </c>
      <c r="K73" s="89">
        <v>79540000</v>
      </c>
      <c r="L73" s="87" t="s">
        <v>126</v>
      </c>
    </row>
    <row r="74" spans="1:12" s="67" customFormat="1" ht="30" x14ac:dyDescent="0.25">
      <c r="A74" s="68">
        <v>25</v>
      </c>
      <c r="B74" s="195" t="s">
        <v>252</v>
      </c>
      <c r="C74" s="196">
        <v>406073733</v>
      </c>
      <c r="D74" s="195" t="s">
        <v>253</v>
      </c>
      <c r="E74" s="90" t="s">
        <v>258</v>
      </c>
      <c r="F74" s="93">
        <v>839</v>
      </c>
      <c r="G74" s="92">
        <v>41760</v>
      </c>
      <c r="H74" s="89">
        <v>839</v>
      </c>
      <c r="I74" s="93">
        <f t="shared" si="1"/>
        <v>0</v>
      </c>
      <c r="J74" s="92">
        <v>41882</v>
      </c>
      <c r="K74" s="89">
        <v>31500000</v>
      </c>
      <c r="L74" s="96" t="s">
        <v>126</v>
      </c>
    </row>
    <row r="75" spans="1:12" s="67" customFormat="1" ht="34.5" customHeight="1" x14ac:dyDescent="0.25">
      <c r="A75" s="68">
        <v>26</v>
      </c>
      <c r="B75" s="195" t="s">
        <v>261</v>
      </c>
      <c r="C75" s="195">
        <v>54001004626</v>
      </c>
      <c r="D75" s="195" t="s">
        <v>260</v>
      </c>
      <c r="E75" s="90" t="s">
        <v>259</v>
      </c>
      <c r="F75" s="93">
        <v>60</v>
      </c>
      <c r="G75" s="92">
        <v>41760</v>
      </c>
      <c r="H75" s="89">
        <v>60</v>
      </c>
      <c r="I75" s="93">
        <f t="shared" si="1"/>
        <v>0</v>
      </c>
      <c r="J75" s="197">
        <v>42003</v>
      </c>
      <c r="K75" s="89">
        <v>32342100</v>
      </c>
      <c r="L75" s="96" t="s">
        <v>126</v>
      </c>
    </row>
    <row r="76" spans="1:12" s="67" customFormat="1" ht="30" x14ac:dyDescent="0.25">
      <c r="A76" s="80">
        <v>27</v>
      </c>
      <c r="B76" s="127" t="s">
        <v>104</v>
      </c>
      <c r="C76" s="81">
        <v>54001004626</v>
      </c>
      <c r="D76" s="127" t="s">
        <v>260</v>
      </c>
      <c r="E76" s="81" t="s">
        <v>290</v>
      </c>
      <c r="F76" s="84">
        <v>50</v>
      </c>
      <c r="G76" s="83">
        <v>41765</v>
      </c>
      <c r="H76" s="80">
        <v>50</v>
      </c>
      <c r="I76" s="84">
        <f t="shared" si="1"/>
        <v>0</v>
      </c>
      <c r="J76" s="231">
        <v>42003</v>
      </c>
      <c r="K76" s="80">
        <v>32342100</v>
      </c>
      <c r="L76" s="87" t="s">
        <v>126</v>
      </c>
    </row>
    <row r="77" spans="1:12" s="67" customFormat="1" ht="30" x14ac:dyDescent="0.25">
      <c r="A77" s="80">
        <v>28</v>
      </c>
      <c r="B77" s="127" t="s">
        <v>288</v>
      </c>
      <c r="C77" s="128">
        <v>200157169</v>
      </c>
      <c r="D77" s="127" t="s">
        <v>289</v>
      </c>
      <c r="E77" s="81" t="s">
        <v>291</v>
      </c>
      <c r="F77" s="84">
        <v>759</v>
      </c>
      <c r="G77" s="83" t="s">
        <v>307</v>
      </c>
      <c r="H77" s="80">
        <v>759</v>
      </c>
      <c r="I77" s="84">
        <f t="shared" si="1"/>
        <v>0</v>
      </c>
      <c r="J77" s="231">
        <v>42004</v>
      </c>
      <c r="K77" s="80">
        <v>42512200</v>
      </c>
      <c r="L77" s="87" t="s">
        <v>126</v>
      </c>
    </row>
    <row r="78" spans="1:12" s="67" customFormat="1" ht="30" x14ac:dyDescent="0.25">
      <c r="A78" s="80">
        <v>29</v>
      </c>
      <c r="B78" s="127" t="s">
        <v>252</v>
      </c>
      <c r="C78" s="80">
        <v>406073733</v>
      </c>
      <c r="D78" s="80" t="s">
        <v>308</v>
      </c>
      <c r="E78" s="81" t="s">
        <v>315</v>
      </c>
      <c r="F78" s="84">
        <v>100</v>
      </c>
      <c r="G78" s="80" t="s">
        <v>326</v>
      </c>
      <c r="H78" s="80">
        <v>100</v>
      </c>
      <c r="I78" s="84">
        <f t="shared" si="1"/>
        <v>0</v>
      </c>
      <c r="J78" s="231" t="s">
        <v>309</v>
      </c>
      <c r="K78" s="80">
        <v>31500000</v>
      </c>
      <c r="L78" s="126" t="s">
        <v>126</v>
      </c>
    </row>
    <row r="79" spans="1:12" s="67" customFormat="1" ht="30" x14ac:dyDescent="0.25">
      <c r="A79" s="80">
        <v>30</v>
      </c>
      <c r="B79" s="127" t="s">
        <v>310</v>
      </c>
      <c r="C79" s="80">
        <v>415590578</v>
      </c>
      <c r="D79" s="80" t="s">
        <v>311</v>
      </c>
      <c r="E79" s="81" t="s">
        <v>316</v>
      </c>
      <c r="F79" s="84">
        <v>32</v>
      </c>
      <c r="G79" s="80" t="s">
        <v>325</v>
      </c>
      <c r="H79" s="80">
        <v>32</v>
      </c>
      <c r="I79" s="84">
        <f t="shared" si="1"/>
        <v>0</v>
      </c>
      <c r="J79" s="231" t="s">
        <v>309</v>
      </c>
      <c r="K79" s="80">
        <v>31500000</v>
      </c>
      <c r="L79" s="87" t="s">
        <v>126</v>
      </c>
    </row>
    <row r="80" spans="1:12" ht="30" x14ac:dyDescent="0.25">
      <c r="A80" s="80">
        <v>31</v>
      </c>
      <c r="B80" s="127" t="s">
        <v>310</v>
      </c>
      <c r="C80" s="80">
        <v>415590578</v>
      </c>
      <c r="D80" s="80" t="s">
        <v>312</v>
      </c>
      <c r="E80" s="81" t="s">
        <v>317</v>
      </c>
      <c r="F80" s="84">
        <v>240</v>
      </c>
      <c r="G80" s="80" t="s">
        <v>325</v>
      </c>
      <c r="H80" s="80">
        <v>240</v>
      </c>
      <c r="I80" s="84">
        <f t="shared" si="1"/>
        <v>0</v>
      </c>
      <c r="J80" s="231" t="s">
        <v>309</v>
      </c>
      <c r="K80" s="80">
        <v>44500000</v>
      </c>
      <c r="L80" s="87" t="s">
        <v>126</v>
      </c>
    </row>
    <row r="81" spans="1:18" ht="30" x14ac:dyDescent="0.25">
      <c r="A81" s="80">
        <v>32</v>
      </c>
      <c r="B81" s="232" t="s">
        <v>313</v>
      </c>
      <c r="C81" s="80">
        <v>202431421</v>
      </c>
      <c r="D81" s="80" t="s">
        <v>314</v>
      </c>
      <c r="E81" s="81" t="s">
        <v>318</v>
      </c>
      <c r="F81" s="84">
        <v>162</v>
      </c>
      <c r="G81" s="80" t="s">
        <v>325</v>
      </c>
      <c r="H81" s="80">
        <v>162</v>
      </c>
      <c r="I81" s="84">
        <f t="shared" si="1"/>
        <v>0</v>
      </c>
      <c r="J81" s="231" t="s">
        <v>309</v>
      </c>
      <c r="K81" s="80">
        <v>44165100</v>
      </c>
      <c r="L81" s="87" t="s">
        <v>126</v>
      </c>
    </row>
    <row r="82" spans="1:18" ht="30" x14ac:dyDescent="0.25">
      <c r="A82" s="80">
        <v>33</v>
      </c>
      <c r="B82" s="232" t="s">
        <v>322</v>
      </c>
      <c r="C82" s="80">
        <v>435429957</v>
      </c>
      <c r="D82" s="80" t="s">
        <v>314</v>
      </c>
      <c r="E82" s="81" t="s">
        <v>319</v>
      </c>
      <c r="F82" s="84">
        <v>65</v>
      </c>
      <c r="G82" s="80" t="s">
        <v>326</v>
      </c>
      <c r="H82" s="80">
        <v>65</v>
      </c>
      <c r="I82" s="84">
        <f t="shared" si="1"/>
        <v>0</v>
      </c>
      <c r="J82" s="231" t="s">
        <v>309</v>
      </c>
      <c r="K82" s="80">
        <v>44165100</v>
      </c>
      <c r="L82" s="126" t="s">
        <v>126</v>
      </c>
    </row>
    <row r="83" spans="1:18" ht="30" x14ac:dyDescent="0.25">
      <c r="A83" s="80">
        <v>34</v>
      </c>
      <c r="B83" s="232" t="s">
        <v>313</v>
      </c>
      <c r="C83" s="80">
        <v>202431421</v>
      </c>
      <c r="D83" s="80" t="s">
        <v>323</v>
      </c>
      <c r="E83" s="81" t="s">
        <v>320</v>
      </c>
      <c r="F83" s="84">
        <v>207</v>
      </c>
      <c r="G83" s="80" t="s">
        <v>327</v>
      </c>
      <c r="H83" s="80">
        <v>207</v>
      </c>
      <c r="I83" s="84">
        <f t="shared" si="1"/>
        <v>0</v>
      </c>
      <c r="J83" s="231" t="s">
        <v>309</v>
      </c>
      <c r="K83" s="80">
        <v>42130000</v>
      </c>
      <c r="L83" s="126" t="s">
        <v>126</v>
      </c>
      <c r="P83" s="34"/>
      <c r="Q83" s="34"/>
      <c r="R83" s="34"/>
    </row>
    <row r="84" spans="1:18" ht="30" x14ac:dyDescent="0.25">
      <c r="A84" s="80">
        <v>35</v>
      </c>
      <c r="B84" s="232" t="s">
        <v>324</v>
      </c>
      <c r="C84" s="80">
        <v>401990903</v>
      </c>
      <c r="D84" s="80" t="s">
        <v>323</v>
      </c>
      <c r="E84" s="81" t="s">
        <v>321</v>
      </c>
      <c r="F84" s="84">
        <v>140</v>
      </c>
      <c r="G84" s="80" t="s">
        <v>326</v>
      </c>
      <c r="H84" s="80">
        <v>140</v>
      </c>
      <c r="I84" s="84">
        <f t="shared" si="1"/>
        <v>0</v>
      </c>
      <c r="J84" s="231" t="s">
        <v>309</v>
      </c>
      <c r="K84" s="80">
        <v>42130000</v>
      </c>
      <c r="L84" s="126" t="s">
        <v>126</v>
      </c>
      <c r="P84" s="34"/>
      <c r="Q84" s="34"/>
      <c r="R84" s="34"/>
    </row>
    <row r="85" spans="1:18" ht="36" x14ac:dyDescent="0.25">
      <c r="A85" s="131">
        <v>36</v>
      </c>
      <c r="B85" s="132" t="s">
        <v>356</v>
      </c>
      <c r="C85" s="131">
        <v>200276183</v>
      </c>
      <c r="D85" s="131" t="s">
        <v>357</v>
      </c>
      <c r="E85" s="56" t="s">
        <v>358</v>
      </c>
      <c r="F85" s="269">
        <v>1250</v>
      </c>
      <c r="G85" s="131" t="s">
        <v>414</v>
      </c>
      <c r="H85" s="131">
        <v>1250</v>
      </c>
      <c r="I85" s="269">
        <f t="shared" si="1"/>
        <v>0</v>
      </c>
      <c r="J85" s="138" t="s">
        <v>359</v>
      </c>
      <c r="K85" s="131">
        <v>80500000</v>
      </c>
      <c r="L85" s="126" t="s">
        <v>126</v>
      </c>
      <c r="P85" s="34"/>
      <c r="Q85" s="34"/>
      <c r="R85" s="34"/>
    </row>
    <row r="86" spans="1:18" ht="30" x14ac:dyDescent="0.25">
      <c r="A86" s="80">
        <v>37</v>
      </c>
      <c r="B86" s="80" t="s">
        <v>360</v>
      </c>
      <c r="C86" s="80">
        <v>1011046230</v>
      </c>
      <c r="D86" s="233" t="s">
        <v>361</v>
      </c>
      <c r="E86" s="81" t="s">
        <v>362</v>
      </c>
      <c r="F86" s="84">
        <v>250</v>
      </c>
      <c r="G86" s="80" t="s">
        <v>396</v>
      </c>
      <c r="H86" s="80">
        <v>250</v>
      </c>
      <c r="I86" s="84">
        <f t="shared" si="1"/>
        <v>0</v>
      </c>
      <c r="J86" s="157" t="s">
        <v>309</v>
      </c>
      <c r="K86" s="80">
        <v>50730000</v>
      </c>
      <c r="L86" s="87" t="s">
        <v>126</v>
      </c>
      <c r="P86" s="34"/>
      <c r="Q86" s="34"/>
      <c r="R86" s="34"/>
    </row>
    <row r="87" spans="1:18" ht="30" customHeight="1" x14ac:dyDescent="0.25">
      <c r="A87" s="68">
        <v>38</v>
      </c>
      <c r="B87" s="817" t="s">
        <v>370</v>
      </c>
      <c r="C87" s="764">
        <v>204554259</v>
      </c>
      <c r="D87" s="764" t="s">
        <v>371</v>
      </c>
      <c r="E87" s="573" t="s">
        <v>369</v>
      </c>
      <c r="F87" s="783">
        <v>120</v>
      </c>
      <c r="G87" s="68" t="s">
        <v>414</v>
      </c>
      <c r="H87" s="68">
        <v>30</v>
      </c>
      <c r="I87" s="783">
        <f>F87-H87-H88-H89-H90-H91</f>
        <v>90</v>
      </c>
      <c r="J87" s="761" t="s">
        <v>309</v>
      </c>
      <c r="K87" s="764">
        <v>39294100</v>
      </c>
      <c r="L87" s="779" t="s">
        <v>126</v>
      </c>
    </row>
    <row r="88" spans="1:18" x14ac:dyDescent="0.25">
      <c r="A88" s="325"/>
      <c r="B88" s="818"/>
      <c r="C88" s="765"/>
      <c r="D88" s="765"/>
      <c r="E88" s="574"/>
      <c r="F88" s="784"/>
      <c r="G88" s="68"/>
      <c r="H88" s="68"/>
      <c r="I88" s="765"/>
      <c r="J88" s="762"/>
      <c r="K88" s="765"/>
      <c r="L88" s="780"/>
    </row>
    <row r="89" spans="1:18" x14ac:dyDescent="0.25">
      <c r="A89" s="325"/>
      <c r="B89" s="818"/>
      <c r="C89" s="765"/>
      <c r="D89" s="765"/>
      <c r="E89" s="574"/>
      <c r="F89" s="784"/>
      <c r="G89" s="68"/>
      <c r="H89" s="68"/>
      <c r="I89" s="765"/>
      <c r="J89" s="762"/>
      <c r="K89" s="765"/>
      <c r="L89" s="780"/>
    </row>
    <row r="90" spans="1:18" x14ac:dyDescent="0.25">
      <c r="A90" s="325"/>
      <c r="B90" s="818"/>
      <c r="C90" s="765"/>
      <c r="D90" s="765"/>
      <c r="E90" s="574"/>
      <c r="F90" s="784"/>
      <c r="G90" s="68"/>
      <c r="H90" s="68"/>
      <c r="I90" s="765"/>
      <c r="J90" s="762"/>
      <c r="K90" s="765"/>
      <c r="L90" s="780"/>
    </row>
    <row r="91" spans="1:18" x14ac:dyDescent="0.25">
      <c r="A91" s="325"/>
      <c r="B91" s="818"/>
      <c r="C91" s="765"/>
      <c r="D91" s="765"/>
      <c r="E91" s="574"/>
      <c r="F91" s="784"/>
      <c r="G91" s="68"/>
      <c r="H91" s="68"/>
      <c r="I91" s="765"/>
      <c r="J91" s="762"/>
      <c r="K91" s="765"/>
      <c r="L91" s="780"/>
    </row>
    <row r="92" spans="1:18" x14ac:dyDescent="0.25">
      <c r="A92" s="325"/>
      <c r="B92" s="818"/>
      <c r="C92" s="765"/>
      <c r="D92" s="765"/>
      <c r="E92" s="574"/>
      <c r="F92" s="784"/>
      <c r="G92" s="68"/>
      <c r="H92" s="68"/>
      <c r="I92" s="765"/>
      <c r="J92" s="762"/>
      <c r="K92" s="765"/>
      <c r="L92" s="780"/>
    </row>
    <row r="93" spans="1:18" x14ac:dyDescent="0.25">
      <c r="A93" s="325"/>
      <c r="B93" s="819"/>
      <c r="C93" s="766"/>
      <c r="D93" s="766"/>
      <c r="E93" s="575"/>
      <c r="F93" s="820"/>
      <c r="G93" s="68"/>
      <c r="H93" s="68"/>
      <c r="I93" s="766"/>
      <c r="J93" s="763"/>
      <c r="K93" s="766"/>
      <c r="L93" s="781"/>
    </row>
    <row r="94" spans="1:18" s="67" customFormat="1" ht="39" customHeight="1" x14ac:dyDescent="0.25">
      <c r="A94" s="793">
        <v>39</v>
      </c>
      <c r="B94" s="793" t="s">
        <v>378</v>
      </c>
      <c r="C94" s="793">
        <v>205035282</v>
      </c>
      <c r="D94" s="793" t="s">
        <v>371</v>
      </c>
      <c r="E94" s="682" t="s">
        <v>377</v>
      </c>
      <c r="F94" s="789">
        <v>200</v>
      </c>
      <c r="G94" s="80" t="s">
        <v>483</v>
      </c>
      <c r="H94" s="80">
        <v>100</v>
      </c>
      <c r="I94" s="789"/>
      <c r="J94" s="796" t="s">
        <v>309</v>
      </c>
      <c r="K94" s="793">
        <v>39294100</v>
      </c>
      <c r="L94" s="679" t="s">
        <v>126</v>
      </c>
    </row>
    <row r="95" spans="1:18" s="67" customFormat="1" ht="39" customHeight="1" x14ac:dyDescent="0.25">
      <c r="A95" s="794"/>
      <c r="B95" s="794"/>
      <c r="C95" s="794"/>
      <c r="D95" s="794"/>
      <c r="E95" s="683"/>
      <c r="F95" s="799"/>
      <c r="G95" s="80" t="s">
        <v>594</v>
      </c>
      <c r="H95" s="80">
        <v>50</v>
      </c>
      <c r="I95" s="794"/>
      <c r="J95" s="797"/>
      <c r="K95" s="794"/>
      <c r="L95" s="680"/>
    </row>
    <row r="96" spans="1:18" s="67" customFormat="1" ht="39" customHeight="1" x14ac:dyDescent="0.25">
      <c r="A96" s="795"/>
      <c r="B96" s="795"/>
      <c r="C96" s="795"/>
      <c r="D96" s="795"/>
      <c r="E96" s="567"/>
      <c r="F96" s="790"/>
      <c r="G96" s="80" t="s">
        <v>573</v>
      </c>
      <c r="H96" s="80">
        <v>50</v>
      </c>
      <c r="I96" s="795"/>
      <c r="J96" s="798"/>
      <c r="K96" s="795"/>
      <c r="L96" s="569"/>
    </row>
    <row r="97" spans="1:12" s="67" customFormat="1" ht="30" x14ac:dyDescent="0.25">
      <c r="A97" s="80">
        <v>40</v>
      </c>
      <c r="B97" s="80" t="s">
        <v>373</v>
      </c>
      <c r="C97" s="80">
        <v>211380833</v>
      </c>
      <c r="D97" s="80" t="s">
        <v>374</v>
      </c>
      <c r="E97" s="81" t="s">
        <v>376</v>
      </c>
      <c r="F97" s="84">
        <v>60</v>
      </c>
      <c r="G97" s="80" t="s">
        <v>483</v>
      </c>
      <c r="H97" s="80">
        <v>60</v>
      </c>
      <c r="I97" s="80"/>
      <c r="J97" s="157" t="s">
        <v>375</v>
      </c>
      <c r="K97" s="80">
        <v>72417000</v>
      </c>
      <c r="L97" s="87" t="s">
        <v>126</v>
      </c>
    </row>
    <row r="98" spans="1:12" ht="36" x14ac:dyDescent="0.25">
      <c r="A98" s="131">
        <v>41</v>
      </c>
      <c r="B98" s="132" t="s">
        <v>402</v>
      </c>
      <c r="C98" s="131">
        <v>206348987</v>
      </c>
      <c r="D98" s="131" t="s">
        <v>403</v>
      </c>
      <c r="E98" s="132" t="s">
        <v>401</v>
      </c>
      <c r="F98" s="269">
        <v>108</v>
      </c>
      <c r="G98" s="131" t="s">
        <v>415</v>
      </c>
      <c r="H98" s="131">
        <v>108</v>
      </c>
      <c r="I98" s="131">
        <f t="shared" si="1"/>
        <v>0</v>
      </c>
      <c r="J98" s="270" t="s">
        <v>404</v>
      </c>
      <c r="K98" s="4">
        <v>80500000</v>
      </c>
      <c r="L98" s="126" t="s">
        <v>126</v>
      </c>
    </row>
    <row r="99" spans="1:12" ht="36" customHeight="1" x14ac:dyDescent="0.25">
      <c r="A99" s="4">
        <v>42</v>
      </c>
      <c r="B99" s="697" t="s">
        <v>405</v>
      </c>
      <c r="C99" s="697">
        <v>404379294</v>
      </c>
      <c r="D99" s="735" t="s">
        <v>406</v>
      </c>
      <c r="E99" s="735" t="s">
        <v>407</v>
      </c>
      <c r="F99" s="561">
        <v>3401</v>
      </c>
      <c r="G99" s="4" t="s">
        <v>462</v>
      </c>
      <c r="H99" s="4">
        <v>402.4</v>
      </c>
      <c r="I99" s="783">
        <f>F99-H104</f>
        <v>426</v>
      </c>
      <c r="J99" s="754" t="s">
        <v>309</v>
      </c>
      <c r="K99" s="697">
        <v>79800000</v>
      </c>
      <c r="L99" s="779" t="s">
        <v>126</v>
      </c>
    </row>
    <row r="100" spans="1:12" ht="36" customHeight="1" x14ac:dyDescent="0.25">
      <c r="A100" s="4"/>
      <c r="B100" s="698"/>
      <c r="C100" s="698"/>
      <c r="D100" s="739"/>
      <c r="E100" s="739"/>
      <c r="F100" s="562"/>
      <c r="G100" s="4" t="s">
        <v>578</v>
      </c>
      <c r="H100" s="4">
        <v>554.79999999999995</v>
      </c>
      <c r="I100" s="784"/>
      <c r="J100" s="755"/>
      <c r="K100" s="698"/>
      <c r="L100" s="780"/>
    </row>
    <row r="101" spans="1:12" x14ac:dyDescent="0.25">
      <c r="A101" s="4"/>
      <c r="B101" s="698"/>
      <c r="C101" s="698"/>
      <c r="D101" s="739"/>
      <c r="E101" s="739"/>
      <c r="F101" s="562"/>
      <c r="G101" s="4" t="s">
        <v>485</v>
      </c>
      <c r="H101" s="4">
        <v>866.4</v>
      </c>
      <c r="I101" s="765"/>
      <c r="J101" s="755"/>
      <c r="K101" s="698"/>
      <c r="L101" s="780"/>
    </row>
    <row r="102" spans="1:12" x14ac:dyDescent="0.25">
      <c r="A102" s="4"/>
      <c r="B102" s="698"/>
      <c r="C102" s="698"/>
      <c r="D102" s="739"/>
      <c r="E102" s="739"/>
      <c r="F102" s="562"/>
      <c r="G102" s="4" t="s">
        <v>596</v>
      </c>
      <c r="H102" s="4">
        <v>1151.4000000000001</v>
      </c>
      <c r="I102" s="765"/>
      <c r="J102" s="755"/>
      <c r="K102" s="698"/>
      <c r="L102" s="780"/>
    </row>
    <row r="103" spans="1:12" ht="18.75" thickBot="1" x14ac:dyDescent="0.3">
      <c r="A103" s="4"/>
      <c r="B103" s="698"/>
      <c r="C103" s="698"/>
      <c r="D103" s="739"/>
      <c r="E103" s="739"/>
      <c r="F103" s="562"/>
      <c r="G103" s="275"/>
      <c r="H103" s="275"/>
      <c r="I103" s="765"/>
      <c r="J103" s="755"/>
      <c r="K103" s="698"/>
      <c r="L103" s="780"/>
    </row>
    <row r="104" spans="1:12" ht="18.75" thickBot="1" x14ac:dyDescent="0.3">
      <c r="A104" s="4"/>
      <c r="B104" s="699"/>
      <c r="C104" s="699"/>
      <c r="D104" s="736"/>
      <c r="E104" s="736"/>
      <c r="F104" s="776"/>
      <c r="G104" s="276"/>
      <c r="H104" s="277">
        <f>SUM(H99:H103)</f>
        <v>2975</v>
      </c>
      <c r="I104" s="785"/>
      <c r="J104" s="756"/>
      <c r="K104" s="699"/>
      <c r="L104" s="781"/>
    </row>
    <row r="105" spans="1:12" ht="36" x14ac:dyDescent="0.25">
      <c r="A105" s="131">
        <v>43</v>
      </c>
      <c r="B105" s="131" t="s">
        <v>408</v>
      </c>
      <c r="C105" s="131">
        <v>406033769</v>
      </c>
      <c r="D105" s="131" t="s">
        <v>409</v>
      </c>
      <c r="E105" s="132" t="s">
        <v>410</v>
      </c>
      <c r="F105" s="269">
        <v>130</v>
      </c>
      <c r="G105" s="298" t="s">
        <v>473</v>
      </c>
      <c r="H105" s="298">
        <v>130</v>
      </c>
      <c r="I105" s="131">
        <f t="shared" si="1"/>
        <v>0</v>
      </c>
      <c r="J105" s="270" t="s">
        <v>309</v>
      </c>
      <c r="K105" s="131">
        <v>50112300</v>
      </c>
      <c r="L105" s="62" t="s">
        <v>126</v>
      </c>
    </row>
    <row r="106" spans="1:12" ht="36" x14ac:dyDescent="0.25">
      <c r="A106" s="131">
        <v>44</v>
      </c>
      <c r="B106" s="131" t="s">
        <v>412</v>
      </c>
      <c r="C106" s="131">
        <v>205295955</v>
      </c>
      <c r="D106" s="131" t="s">
        <v>413</v>
      </c>
      <c r="E106" s="132" t="s">
        <v>411</v>
      </c>
      <c r="F106" s="269">
        <v>84</v>
      </c>
      <c r="G106" s="131" t="s">
        <v>488</v>
      </c>
      <c r="H106" s="131">
        <v>84</v>
      </c>
      <c r="I106" s="131">
        <f t="shared" si="1"/>
        <v>0</v>
      </c>
      <c r="J106" s="270" t="s">
        <v>309</v>
      </c>
      <c r="K106" s="131">
        <v>39710000</v>
      </c>
      <c r="L106" s="62" t="s">
        <v>126</v>
      </c>
    </row>
    <row r="107" spans="1:12" ht="36" x14ac:dyDescent="0.25">
      <c r="A107" s="131">
        <v>45</v>
      </c>
      <c r="B107" s="131" t="s">
        <v>456</v>
      </c>
      <c r="C107" s="131">
        <v>205050905</v>
      </c>
      <c r="D107" s="131" t="s">
        <v>457</v>
      </c>
      <c r="E107" s="132" t="s">
        <v>458</v>
      </c>
      <c r="F107" s="269">
        <v>66.400000000000006</v>
      </c>
      <c r="G107" s="131" t="s">
        <v>482</v>
      </c>
      <c r="H107" s="131">
        <v>66.400000000000006</v>
      </c>
      <c r="I107" s="131">
        <f t="shared" si="1"/>
        <v>0</v>
      </c>
      <c r="J107" s="270" t="s">
        <v>309</v>
      </c>
      <c r="K107" s="132" t="s">
        <v>459</v>
      </c>
      <c r="L107" s="126" t="s">
        <v>126</v>
      </c>
    </row>
    <row r="108" spans="1:12" ht="54" x14ac:dyDescent="0.25">
      <c r="A108" s="131">
        <v>46</v>
      </c>
      <c r="B108" s="131" t="s">
        <v>460</v>
      </c>
      <c r="C108" s="304">
        <v>17001001296</v>
      </c>
      <c r="D108" s="132" t="s">
        <v>461</v>
      </c>
      <c r="E108" s="132" t="s">
        <v>463</v>
      </c>
      <c r="F108" s="269">
        <v>125</v>
      </c>
      <c r="G108" s="131" t="s">
        <v>482</v>
      </c>
      <c r="H108" s="131">
        <v>125</v>
      </c>
      <c r="I108" s="131">
        <f t="shared" si="1"/>
        <v>0</v>
      </c>
      <c r="J108" s="270" t="s">
        <v>309</v>
      </c>
      <c r="K108" s="131">
        <v>72261000</v>
      </c>
      <c r="L108" s="62" t="s">
        <v>126</v>
      </c>
    </row>
    <row r="109" spans="1:12" ht="36" x14ac:dyDescent="0.25">
      <c r="A109" s="131">
        <v>47</v>
      </c>
      <c r="B109" s="131" t="s">
        <v>412</v>
      </c>
      <c r="C109" s="131">
        <v>205295955</v>
      </c>
      <c r="D109" s="131" t="s">
        <v>465</v>
      </c>
      <c r="E109" s="132" t="s">
        <v>464</v>
      </c>
      <c r="F109" s="269">
        <v>1900</v>
      </c>
      <c r="G109" s="131" t="s">
        <v>482</v>
      </c>
      <c r="H109" s="131">
        <v>1900</v>
      </c>
      <c r="I109" s="131">
        <f t="shared" si="1"/>
        <v>0</v>
      </c>
      <c r="J109" s="270" t="s">
        <v>309</v>
      </c>
      <c r="K109" s="131">
        <v>30200000</v>
      </c>
      <c r="L109" s="62" t="s">
        <v>126</v>
      </c>
    </row>
    <row r="110" spans="1:12" ht="36" customHeight="1" x14ac:dyDescent="0.25">
      <c r="A110" s="793">
        <v>48</v>
      </c>
      <c r="B110" s="793" t="s">
        <v>480</v>
      </c>
      <c r="C110" s="793">
        <v>404880483</v>
      </c>
      <c r="D110" s="810" t="s">
        <v>80</v>
      </c>
      <c r="E110" s="810" t="s">
        <v>481</v>
      </c>
      <c r="F110" s="789">
        <v>260</v>
      </c>
      <c r="G110" s="80" t="s">
        <v>553</v>
      </c>
      <c r="H110" s="80">
        <v>221</v>
      </c>
      <c r="I110" s="80">
        <f t="shared" si="1"/>
        <v>39</v>
      </c>
      <c r="J110" s="157" t="s">
        <v>309</v>
      </c>
      <c r="K110" s="80">
        <v>79800000</v>
      </c>
      <c r="L110" s="87" t="s">
        <v>126</v>
      </c>
    </row>
    <row r="111" spans="1:12" x14ac:dyDescent="0.25">
      <c r="A111" s="795"/>
      <c r="B111" s="795"/>
      <c r="C111" s="795"/>
      <c r="D111" s="811"/>
      <c r="E111" s="811"/>
      <c r="F111" s="790"/>
      <c r="G111" s="340"/>
      <c r="H111" s="80"/>
      <c r="I111" s="80"/>
      <c r="J111" s="157"/>
      <c r="K111" s="80"/>
      <c r="L111" s="341"/>
    </row>
    <row r="112" spans="1:12" x14ac:dyDescent="0.25">
      <c r="A112" s="68">
        <v>49</v>
      </c>
      <c r="B112" s="573" t="s">
        <v>54</v>
      </c>
      <c r="C112" s="573">
        <v>37001013395</v>
      </c>
      <c r="D112" s="573" t="s">
        <v>55</v>
      </c>
      <c r="E112" s="573" t="s">
        <v>510</v>
      </c>
      <c r="F112" s="783">
        <v>1250</v>
      </c>
      <c r="G112" s="418" t="s">
        <v>550</v>
      </c>
      <c r="H112" s="68">
        <v>37.5</v>
      </c>
      <c r="I112" s="783">
        <f>F112-H112-H113-H114-H115</f>
        <v>1212.5</v>
      </c>
      <c r="J112" s="761" t="s">
        <v>309</v>
      </c>
      <c r="K112" s="68"/>
      <c r="L112" s="786" t="s">
        <v>126</v>
      </c>
    </row>
    <row r="113" spans="1:12" x14ac:dyDescent="0.25">
      <c r="A113" s="68">
        <v>50</v>
      </c>
      <c r="B113" s="574"/>
      <c r="C113" s="574"/>
      <c r="D113" s="574"/>
      <c r="E113" s="574"/>
      <c r="F113" s="784"/>
      <c r="G113" s="418"/>
      <c r="H113" s="68"/>
      <c r="I113" s="765"/>
      <c r="J113" s="762"/>
      <c r="K113" s="68"/>
      <c r="L113" s="787"/>
    </row>
    <row r="114" spans="1:12" x14ac:dyDescent="0.25">
      <c r="A114" s="68">
        <v>51</v>
      </c>
      <c r="B114" s="574"/>
      <c r="C114" s="574"/>
      <c r="D114" s="574"/>
      <c r="E114" s="574"/>
      <c r="F114" s="784"/>
      <c r="G114" s="418"/>
      <c r="H114" s="68"/>
      <c r="I114" s="765"/>
      <c r="J114" s="762"/>
      <c r="K114" s="68"/>
      <c r="L114" s="787"/>
    </row>
    <row r="115" spans="1:12" x14ac:dyDescent="0.25">
      <c r="A115" s="68">
        <v>52</v>
      </c>
      <c r="B115" s="574"/>
      <c r="C115" s="574"/>
      <c r="D115" s="574"/>
      <c r="E115" s="574"/>
      <c r="F115" s="784"/>
      <c r="G115" s="418"/>
      <c r="H115" s="68"/>
      <c r="I115" s="765"/>
      <c r="J115" s="762"/>
      <c r="K115" s="68"/>
      <c r="L115" s="787"/>
    </row>
    <row r="116" spans="1:12" x14ac:dyDescent="0.25">
      <c r="A116" s="68">
        <v>53</v>
      </c>
      <c r="B116" s="574"/>
      <c r="C116" s="574"/>
      <c r="D116" s="574"/>
      <c r="E116" s="574"/>
      <c r="F116" s="784"/>
      <c r="G116" s="418"/>
      <c r="H116" s="68"/>
      <c r="I116" s="765"/>
      <c r="J116" s="762"/>
      <c r="K116" s="68"/>
      <c r="L116" s="787"/>
    </row>
    <row r="117" spans="1:12" x14ac:dyDescent="0.25">
      <c r="A117" s="68"/>
      <c r="B117" s="574"/>
      <c r="C117" s="574"/>
      <c r="D117" s="574"/>
      <c r="E117" s="574"/>
      <c r="F117" s="784"/>
      <c r="G117" s="418"/>
      <c r="H117" s="68"/>
      <c r="I117" s="765"/>
      <c r="J117" s="762"/>
      <c r="K117" s="68"/>
      <c r="L117" s="787"/>
    </row>
    <row r="118" spans="1:12" x14ac:dyDescent="0.25">
      <c r="A118" s="68"/>
      <c r="B118" s="574"/>
      <c r="C118" s="574"/>
      <c r="D118" s="574"/>
      <c r="E118" s="574"/>
      <c r="F118" s="784"/>
      <c r="G118" s="418"/>
      <c r="H118" s="68"/>
      <c r="I118" s="765"/>
      <c r="J118" s="762"/>
      <c r="K118" s="68"/>
      <c r="L118" s="787"/>
    </row>
    <row r="119" spans="1:12" x14ac:dyDescent="0.25">
      <c r="A119" s="68"/>
      <c r="B119" s="574"/>
      <c r="C119" s="574"/>
      <c r="D119" s="574"/>
      <c r="E119" s="574"/>
      <c r="F119" s="784"/>
      <c r="G119" s="418"/>
      <c r="H119" s="68"/>
      <c r="I119" s="765"/>
      <c r="J119" s="762"/>
      <c r="K119" s="68"/>
      <c r="L119" s="787"/>
    </row>
    <row r="120" spans="1:12" x14ac:dyDescent="0.25">
      <c r="A120" s="68"/>
      <c r="B120" s="574"/>
      <c r="C120" s="574"/>
      <c r="D120" s="574"/>
      <c r="E120" s="574"/>
      <c r="F120" s="784"/>
      <c r="G120" s="418"/>
      <c r="H120" s="68"/>
      <c r="I120" s="765"/>
      <c r="J120" s="762"/>
      <c r="K120" s="68"/>
      <c r="L120" s="787"/>
    </row>
    <row r="121" spans="1:12" x14ac:dyDescent="0.25">
      <c r="A121" s="397"/>
      <c r="B121" s="574"/>
      <c r="C121" s="574"/>
      <c r="D121" s="574"/>
      <c r="E121" s="574"/>
      <c r="F121" s="820"/>
      <c r="G121" s="418"/>
      <c r="H121" s="397"/>
      <c r="I121" s="766"/>
      <c r="J121" s="763"/>
      <c r="K121" s="397"/>
      <c r="L121" s="788"/>
    </row>
    <row r="122" spans="1:12" ht="36" customHeight="1" x14ac:dyDescent="0.25">
      <c r="A122" s="68"/>
      <c r="B122" s="817" t="s">
        <v>524</v>
      </c>
      <c r="C122" s="764">
        <v>211358957</v>
      </c>
      <c r="D122" s="764" t="s">
        <v>35</v>
      </c>
      <c r="E122" s="817" t="s">
        <v>794</v>
      </c>
      <c r="F122" s="783">
        <v>1300</v>
      </c>
      <c r="G122" s="68" t="s">
        <v>516</v>
      </c>
      <c r="H122" s="68">
        <v>127.5</v>
      </c>
      <c r="I122" s="783">
        <f>F122-H122-H123-H124</f>
        <v>733.5</v>
      </c>
      <c r="J122" s="761" t="s">
        <v>309</v>
      </c>
      <c r="K122" s="764">
        <v>92512000</v>
      </c>
      <c r="L122" s="767" t="s">
        <v>126</v>
      </c>
    </row>
    <row r="123" spans="1:12" x14ac:dyDescent="0.25">
      <c r="A123" s="68"/>
      <c r="B123" s="818"/>
      <c r="C123" s="765"/>
      <c r="D123" s="765"/>
      <c r="E123" s="818"/>
      <c r="F123" s="784"/>
      <c r="G123" s="68" t="s">
        <v>517</v>
      </c>
      <c r="H123" s="68">
        <v>113.5</v>
      </c>
      <c r="I123" s="765"/>
      <c r="J123" s="762"/>
      <c r="K123" s="765"/>
      <c r="L123" s="768"/>
    </row>
    <row r="124" spans="1:12" x14ac:dyDescent="0.25">
      <c r="A124" s="68"/>
      <c r="B124" s="818"/>
      <c r="C124" s="765"/>
      <c r="D124" s="765"/>
      <c r="E124" s="818"/>
      <c r="F124" s="784"/>
      <c r="G124" s="68" t="s">
        <v>732</v>
      </c>
      <c r="H124" s="68">
        <v>325.5</v>
      </c>
      <c r="I124" s="765"/>
      <c r="J124" s="762"/>
      <c r="K124" s="765"/>
      <c r="L124" s="768"/>
    </row>
    <row r="125" spans="1:12" x14ac:dyDescent="0.25">
      <c r="A125" s="68"/>
      <c r="B125" s="818"/>
      <c r="C125" s="765"/>
      <c r="D125" s="765"/>
      <c r="E125" s="818"/>
      <c r="F125" s="784"/>
      <c r="G125" s="68" t="s">
        <v>795</v>
      </c>
      <c r="H125" s="68">
        <v>191</v>
      </c>
      <c r="I125" s="765"/>
      <c r="J125" s="762"/>
      <c r="K125" s="765"/>
      <c r="L125" s="768"/>
    </row>
    <row r="126" spans="1:12" x14ac:dyDescent="0.25">
      <c r="A126" s="68"/>
      <c r="B126" s="818"/>
      <c r="C126" s="765"/>
      <c r="D126" s="765"/>
      <c r="E126" s="818"/>
      <c r="F126" s="784"/>
      <c r="G126" s="68"/>
      <c r="H126" s="68"/>
      <c r="I126" s="765"/>
      <c r="J126" s="762"/>
      <c r="K126" s="765"/>
      <c r="L126" s="768"/>
    </row>
    <row r="127" spans="1:12" x14ac:dyDescent="0.25">
      <c r="A127" s="68"/>
      <c r="B127" s="818"/>
      <c r="C127" s="765"/>
      <c r="D127" s="765"/>
      <c r="E127" s="818"/>
      <c r="F127" s="784"/>
      <c r="G127" s="68"/>
      <c r="H127" s="68"/>
      <c r="I127" s="765"/>
      <c r="J127" s="762"/>
      <c r="K127" s="765"/>
      <c r="L127" s="768"/>
    </row>
    <row r="128" spans="1:12" x14ac:dyDescent="0.25">
      <c r="A128" s="68"/>
      <c r="B128" s="819"/>
      <c r="C128" s="766"/>
      <c r="D128" s="766"/>
      <c r="E128" s="819"/>
      <c r="F128" s="820"/>
      <c r="G128" s="68"/>
      <c r="H128" s="68"/>
      <c r="I128" s="766"/>
      <c r="J128" s="763"/>
      <c r="K128" s="766"/>
      <c r="L128" s="769"/>
    </row>
    <row r="129" spans="1:12" ht="36" x14ac:dyDescent="0.25">
      <c r="A129" s="68"/>
      <c r="B129" s="68" t="s">
        <v>521</v>
      </c>
      <c r="C129" s="68">
        <v>205035282</v>
      </c>
      <c r="D129" s="305" t="s">
        <v>522</v>
      </c>
      <c r="E129" s="305" t="s">
        <v>523</v>
      </c>
      <c r="F129" s="414">
        <v>500</v>
      </c>
      <c r="G129" s="68"/>
      <c r="H129" s="68"/>
      <c r="I129" s="68"/>
      <c r="J129" s="419" t="s">
        <v>309</v>
      </c>
      <c r="K129" s="68">
        <v>39294100</v>
      </c>
      <c r="L129" s="266" t="s">
        <v>126</v>
      </c>
    </row>
    <row r="130" spans="1:12" ht="36" x14ac:dyDescent="0.25">
      <c r="A130" s="80"/>
      <c r="B130" s="80" t="s">
        <v>528</v>
      </c>
      <c r="C130" s="80">
        <v>204435511</v>
      </c>
      <c r="D130" s="80" t="s">
        <v>529</v>
      </c>
      <c r="E130" s="233" t="s">
        <v>527</v>
      </c>
      <c r="F130" s="84">
        <v>619.39</v>
      </c>
      <c r="G130" s="80" t="s">
        <v>644</v>
      </c>
      <c r="H130" s="80">
        <v>619.39</v>
      </c>
      <c r="I130" s="80"/>
      <c r="J130" s="157" t="s">
        <v>309</v>
      </c>
      <c r="K130" s="80">
        <v>22312000</v>
      </c>
      <c r="L130" s="87" t="s">
        <v>126</v>
      </c>
    </row>
    <row r="131" spans="1:12" ht="36" customHeight="1" x14ac:dyDescent="0.25">
      <c r="A131" s="4"/>
      <c r="B131" s="697" t="s">
        <v>602</v>
      </c>
      <c r="C131" s="697">
        <v>1027031679</v>
      </c>
      <c r="D131" s="697" t="s">
        <v>603</v>
      </c>
      <c r="E131" s="735" t="s">
        <v>601</v>
      </c>
      <c r="F131" s="561">
        <v>900</v>
      </c>
      <c r="G131" s="4" t="s">
        <v>645</v>
      </c>
      <c r="H131" s="4">
        <f>67*4.5</f>
        <v>301.5</v>
      </c>
      <c r="I131" s="561">
        <f>F131-H131-H132</f>
        <v>598.5</v>
      </c>
      <c r="J131" s="754" t="s">
        <v>309</v>
      </c>
      <c r="K131" s="697">
        <v>79971000</v>
      </c>
      <c r="L131" s="779" t="s">
        <v>126</v>
      </c>
    </row>
    <row r="132" spans="1:12" x14ac:dyDescent="0.25">
      <c r="A132" s="4"/>
      <c r="B132" s="698"/>
      <c r="C132" s="698"/>
      <c r="D132" s="698"/>
      <c r="E132" s="739"/>
      <c r="F132" s="562"/>
      <c r="G132" s="4"/>
      <c r="H132" s="4"/>
      <c r="I132" s="698"/>
      <c r="J132" s="755"/>
      <c r="K132" s="698"/>
      <c r="L132" s="780"/>
    </row>
    <row r="133" spans="1:12" x14ac:dyDescent="0.25">
      <c r="A133" s="4"/>
      <c r="B133" s="698"/>
      <c r="C133" s="698"/>
      <c r="D133" s="698"/>
      <c r="E133" s="739"/>
      <c r="F133" s="562"/>
      <c r="G133" s="4"/>
      <c r="H133" s="4"/>
      <c r="I133" s="698"/>
      <c r="J133" s="755"/>
      <c r="K133" s="698"/>
      <c r="L133" s="780"/>
    </row>
    <row r="134" spans="1:12" x14ac:dyDescent="0.25">
      <c r="A134" s="4"/>
      <c r="B134" s="699"/>
      <c r="C134" s="699"/>
      <c r="D134" s="699"/>
      <c r="E134" s="736"/>
      <c r="F134" s="563"/>
      <c r="G134" s="4"/>
      <c r="H134" s="4"/>
      <c r="I134" s="699"/>
      <c r="J134" s="756"/>
      <c r="K134" s="699"/>
      <c r="L134" s="781"/>
    </row>
    <row r="135" spans="1:12" x14ac:dyDescent="0.25">
      <c r="A135" s="4"/>
      <c r="B135" s="4"/>
      <c r="C135" s="4"/>
      <c r="D135" s="4"/>
      <c r="E135" s="52"/>
      <c r="F135" s="43"/>
      <c r="G135" s="4"/>
      <c r="H135" s="4"/>
      <c r="I135" s="4"/>
      <c r="J135" s="18"/>
      <c r="K135" s="4"/>
      <c r="L135" s="126"/>
    </row>
    <row r="136" spans="1:12" ht="36" x14ac:dyDescent="0.25">
      <c r="A136" s="80"/>
      <c r="B136" s="80" t="s">
        <v>610</v>
      </c>
      <c r="C136" s="80">
        <v>204530588</v>
      </c>
      <c r="D136" s="80" t="s">
        <v>611</v>
      </c>
      <c r="E136" s="233" t="s">
        <v>604</v>
      </c>
      <c r="F136" s="84">
        <v>353.99</v>
      </c>
      <c r="G136" s="80" t="s">
        <v>663</v>
      </c>
      <c r="H136" s="80">
        <v>353.99</v>
      </c>
      <c r="I136" s="80">
        <v>0</v>
      </c>
      <c r="J136" s="157" t="s">
        <v>309</v>
      </c>
      <c r="K136" s="80">
        <v>32421000</v>
      </c>
      <c r="L136" s="87" t="s">
        <v>126</v>
      </c>
    </row>
    <row r="137" spans="1:12" ht="36" x14ac:dyDescent="0.25">
      <c r="A137" s="80"/>
      <c r="B137" s="80" t="s">
        <v>606</v>
      </c>
      <c r="C137" s="80">
        <v>400007041</v>
      </c>
      <c r="D137" s="80" t="s">
        <v>607</v>
      </c>
      <c r="E137" s="233" t="s">
        <v>605</v>
      </c>
      <c r="F137" s="84">
        <v>100</v>
      </c>
      <c r="G137" s="80" t="s">
        <v>645</v>
      </c>
      <c r="H137" s="80">
        <v>100</v>
      </c>
      <c r="I137" s="80">
        <v>0</v>
      </c>
      <c r="J137" s="157" t="s">
        <v>309</v>
      </c>
      <c r="K137" s="80">
        <v>44322300</v>
      </c>
      <c r="L137" s="87" t="s">
        <v>126</v>
      </c>
    </row>
    <row r="138" spans="1:12" ht="36" x14ac:dyDescent="0.25">
      <c r="A138" s="80"/>
      <c r="B138" s="80" t="s">
        <v>609</v>
      </c>
      <c r="C138" s="80">
        <v>204543770</v>
      </c>
      <c r="D138" s="80" t="s">
        <v>177</v>
      </c>
      <c r="E138" s="233" t="s">
        <v>608</v>
      </c>
      <c r="F138" s="84">
        <v>50</v>
      </c>
      <c r="G138" s="80" t="s">
        <v>645</v>
      </c>
      <c r="H138" s="80">
        <v>50</v>
      </c>
      <c r="I138" s="80">
        <v>0</v>
      </c>
      <c r="J138" s="157" t="s">
        <v>309</v>
      </c>
      <c r="K138" s="80">
        <v>98351100</v>
      </c>
      <c r="L138" s="87" t="s">
        <v>126</v>
      </c>
    </row>
    <row r="139" spans="1:12" ht="36" x14ac:dyDescent="0.25">
      <c r="A139" s="80"/>
      <c r="B139" s="80" t="s">
        <v>647</v>
      </c>
      <c r="C139" s="80">
        <v>202268928</v>
      </c>
      <c r="D139" s="80" t="s">
        <v>648</v>
      </c>
      <c r="E139" s="233" t="s">
        <v>646</v>
      </c>
      <c r="F139" s="84">
        <v>1999.99</v>
      </c>
      <c r="G139" s="80" t="s">
        <v>662</v>
      </c>
      <c r="H139" s="80">
        <v>1999.99</v>
      </c>
      <c r="I139" s="80">
        <v>0</v>
      </c>
      <c r="J139" s="157" t="s">
        <v>309</v>
      </c>
      <c r="K139" s="80">
        <v>32324000</v>
      </c>
      <c r="L139" s="87" t="s">
        <v>126</v>
      </c>
    </row>
    <row r="140" spans="1:12" ht="45" customHeight="1" x14ac:dyDescent="0.25">
      <c r="A140" s="4"/>
      <c r="B140" s="4" t="s">
        <v>772</v>
      </c>
      <c r="C140" s="4">
        <v>404899936</v>
      </c>
      <c r="D140" s="4" t="s">
        <v>773</v>
      </c>
      <c r="E140" s="52" t="s">
        <v>771</v>
      </c>
      <c r="F140" s="43">
        <v>240.3</v>
      </c>
      <c r="G140" s="4"/>
      <c r="H140" s="4">
        <v>240.3</v>
      </c>
      <c r="I140" s="4">
        <v>0</v>
      </c>
      <c r="J140" s="18" t="s">
        <v>309</v>
      </c>
      <c r="K140" s="4">
        <v>15831000</v>
      </c>
      <c r="L140" s="87" t="s">
        <v>126</v>
      </c>
    </row>
    <row r="141" spans="1:12" ht="36" x14ac:dyDescent="0.25">
      <c r="A141" s="4"/>
      <c r="B141" s="4" t="s">
        <v>769</v>
      </c>
      <c r="C141" s="4">
        <v>203838277</v>
      </c>
      <c r="D141" s="4" t="s">
        <v>770</v>
      </c>
      <c r="E141" s="52" t="s">
        <v>768</v>
      </c>
      <c r="F141" s="43">
        <v>176</v>
      </c>
      <c r="G141" s="4"/>
      <c r="H141" s="4">
        <v>176</v>
      </c>
      <c r="I141" s="4">
        <v>0</v>
      </c>
      <c r="J141" s="18" t="s">
        <v>309</v>
      </c>
      <c r="K141" s="4">
        <v>44512940</v>
      </c>
      <c r="L141" s="87" t="s">
        <v>126</v>
      </c>
    </row>
    <row r="142" spans="1:12" ht="36" x14ac:dyDescent="0.25">
      <c r="A142" s="4"/>
      <c r="B142" s="4" t="s">
        <v>775</v>
      </c>
      <c r="C142" s="4">
        <v>54001011000</v>
      </c>
      <c r="D142" s="52" t="s">
        <v>776</v>
      </c>
      <c r="E142" s="52" t="s">
        <v>774</v>
      </c>
      <c r="F142" s="43">
        <v>87.5</v>
      </c>
      <c r="G142" s="4"/>
      <c r="H142" s="4">
        <v>87.5</v>
      </c>
      <c r="I142" s="4">
        <v>0</v>
      </c>
      <c r="J142" s="18" t="s">
        <v>309</v>
      </c>
      <c r="K142" s="4">
        <v>50700000</v>
      </c>
      <c r="L142" s="87" t="s">
        <v>126</v>
      </c>
    </row>
    <row r="143" spans="1:12" ht="36" x14ac:dyDescent="0.25">
      <c r="A143" s="470"/>
      <c r="B143" s="501" t="s">
        <v>820</v>
      </c>
      <c r="C143" s="470">
        <v>203862622</v>
      </c>
      <c r="D143" s="501" t="s">
        <v>796</v>
      </c>
      <c r="E143" s="501" t="s">
        <v>809</v>
      </c>
      <c r="F143" s="502">
        <v>40</v>
      </c>
      <c r="G143" s="470" t="s">
        <v>309</v>
      </c>
      <c r="H143" s="470">
        <v>20</v>
      </c>
      <c r="I143" s="502">
        <f>F143-H143</f>
        <v>20</v>
      </c>
      <c r="J143" s="503" t="s">
        <v>309</v>
      </c>
      <c r="K143" s="470">
        <v>72222300</v>
      </c>
      <c r="L143" s="504" t="s">
        <v>126</v>
      </c>
    </row>
    <row r="144" spans="1:12" ht="36" x14ac:dyDescent="0.25">
      <c r="A144" s="4"/>
      <c r="B144" s="4" t="s">
        <v>797</v>
      </c>
      <c r="C144" s="4">
        <v>53001043969</v>
      </c>
      <c r="D144" s="52" t="s">
        <v>798</v>
      </c>
      <c r="E144" s="52" t="s">
        <v>799</v>
      </c>
      <c r="F144" s="43">
        <v>300</v>
      </c>
      <c r="G144" s="4"/>
      <c r="H144" s="4">
        <v>300</v>
      </c>
      <c r="I144" s="4">
        <v>0</v>
      </c>
      <c r="J144" s="18" t="s">
        <v>309</v>
      </c>
      <c r="K144" s="4">
        <v>34324000</v>
      </c>
      <c r="L144" s="87" t="s">
        <v>126</v>
      </c>
    </row>
    <row r="145" spans="1:14" ht="36" x14ac:dyDescent="0.25">
      <c r="A145" s="4"/>
      <c r="B145" s="4" t="s">
        <v>806</v>
      </c>
      <c r="C145" s="4">
        <v>205295955</v>
      </c>
      <c r="D145" s="4" t="s">
        <v>413</v>
      </c>
      <c r="E145" s="52" t="s">
        <v>807</v>
      </c>
      <c r="F145" s="43">
        <v>90</v>
      </c>
      <c r="G145" s="4"/>
      <c r="H145" s="4">
        <v>90</v>
      </c>
      <c r="I145" s="4">
        <v>0</v>
      </c>
      <c r="J145" s="18" t="s">
        <v>803</v>
      </c>
      <c r="K145" s="4">
        <v>39710000</v>
      </c>
      <c r="L145" s="87" t="s">
        <v>126</v>
      </c>
    </row>
    <row r="146" spans="1:14" ht="36" x14ac:dyDescent="0.25">
      <c r="A146" s="4"/>
      <c r="B146" s="4" t="s">
        <v>775</v>
      </c>
      <c r="C146" s="4">
        <v>54001011000</v>
      </c>
      <c r="D146" s="52" t="s">
        <v>776</v>
      </c>
      <c r="E146" s="52" t="s">
        <v>808</v>
      </c>
      <c r="F146" s="43">
        <v>312.5</v>
      </c>
      <c r="G146" s="4"/>
      <c r="H146" s="4">
        <v>312.5</v>
      </c>
      <c r="I146" s="4">
        <v>0</v>
      </c>
      <c r="J146" s="18" t="s">
        <v>803</v>
      </c>
      <c r="K146" s="4">
        <v>50700000</v>
      </c>
      <c r="L146" s="87" t="s">
        <v>126</v>
      </c>
    </row>
    <row r="147" spans="1:14" ht="36" x14ac:dyDescent="0.25">
      <c r="A147" s="131"/>
      <c r="B147" s="131" t="s">
        <v>811</v>
      </c>
      <c r="C147" s="131">
        <v>1027018031</v>
      </c>
      <c r="D147" s="132" t="s">
        <v>812</v>
      </c>
      <c r="E147" s="132" t="s">
        <v>810</v>
      </c>
      <c r="F147" s="269">
        <v>64</v>
      </c>
      <c r="G147" s="131" t="s">
        <v>309</v>
      </c>
      <c r="H147" s="131">
        <v>54</v>
      </c>
      <c r="I147" s="131">
        <v>0</v>
      </c>
      <c r="J147" s="270" t="s">
        <v>803</v>
      </c>
      <c r="K147" s="131">
        <v>5073000</v>
      </c>
      <c r="L147" s="62" t="s">
        <v>126</v>
      </c>
    </row>
    <row r="148" spans="1:14" ht="36" x14ac:dyDescent="0.35">
      <c r="A148" s="4"/>
      <c r="B148" s="4" t="s">
        <v>373</v>
      </c>
      <c r="C148" s="4">
        <v>211330833</v>
      </c>
      <c r="D148" s="4" t="s">
        <v>819</v>
      </c>
      <c r="E148" s="132" t="s">
        <v>818</v>
      </c>
      <c r="F148" s="43">
        <v>60</v>
      </c>
      <c r="G148" s="51">
        <v>42004</v>
      </c>
      <c r="H148" s="4">
        <v>60</v>
      </c>
      <c r="I148" s="4">
        <v>0</v>
      </c>
      <c r="J148" s="270">
        <v>42369</v>
      </c>
      <c r="K148" s="4">
        <v>72417000</v>
      </c>
      <c r="L148" s="34" t="s">
        <v>126</v>
      </c>
      <c r="M148" s="505"/>
      <c r="N148" s="505"/>
    </row>
    <row r="149" spans="1:14" x14ac:dyDescent="0.25">
      <c r="A149" s="4"/>
      <c r="B149" s="4"/>
      <c r="C149" s="4"/>
      <c r="D149" s="4"/>
      <c r="E149" s="4"/>
      <c r="F149" s="43"/>
      <c r="G149" s="4"/>
      <c r="H149" s="4"/>
      <c r="I149" s="4"/>
      <c r="J149" s="18"/>
      <c r="K149" s="4"/>
      <c r="L149" s="34"/>
    </row>
    <row r="150" spans="1:14" x14ac:dyDescent="0.25">
      <c r="A150" s="4"/>
      <c r="B150" s="4"/>
      <c r="C150" s="4"/>
      <c r="D150" s="4"/>
      <c r="E150" s="4"/>
      <c r="F150" s="43"/>
      <c r="G150" s="4"/>
      <c r="H150" s="4"/>
      <c r="I150" s="4"/>
      <c r="J150" s="18"/>
      <c r="K150" s="4"/>
      <c r="L150" s="34"/>
    </row>
    <row r="151" spans="1:14" x14ac:dyDescent="0.25">
      <c r="A151" s="4"/>
      <c r="B151" s="4"/>
      <c r="C151" s="4"/>
      <c r="D151" s="4"/>
      <c r="E151" s="4"/>
      <c r="F151" s="43"/>
      <c r="G151" s="4"/>
      <c r="H151" s="4"/>
      <c r="I151" s="4"/>
      <c r="J151" s="18"/>
      <c r="K151" s="4"/>
      <c r="L151" s="34"/>
    </row>
    <row r="152" spans="1:14" x14ac:dyDescent="0.25">
      <c r="A152" s="4"/>
      <c r="B152" s="4"/>
      <c r="C152" s="4"/>
      <c r="D152" s="4"/>
      <c r="E152" s="4"/>
      <c r="F152" s="43"/>
      <c r="G152" s="4"/>
      <c r="H152" s="4"/>
      <c r="I152" s="4"/>
      <c r="J152" s="18"/>
      <c r="K152" s="4"/>
      <c r="L152" s="34"/>
    </row>
    <row r="153" spans="1:14" x14ac:dyDescent="0.25">
      <c r="A153" s="4"/>
      <c r="B153" s="4"/>
      <c r="C153" s="4"/>
      <c r="D153" s="4"/>
      <c r="E153" s="4"/>
      <c r="F153" s="43"/>
      <c r="G153" s="4"/>
      <c r="H153" s="4"/>
      <c r="I153" s="4"/>
      <c r="J153" s="18"/>
      <c r="K153" s="4"/>
      <c r="L153" s="34"/>
    </row>
    <row r="154" spans="1:14" x14ac:dyDescent="0.25">
      <c r="A154" s="4"/>
      <c r="B154" s="4"/>
      <c r="C154" s="4"/>
      <c r="D154" s="4"/>
      <c r="E154" s="4"/>
      <c r="F154" s="43"/>
      <c r="G154" s="4"/>
      <c r="H154" s="4"/>
      <c r="I154" s="4"/>
      <c r="J154" s="18"/>
      <c r="K154" s="4"/>
      <c r="L154" s="34"/>
    </row>
    <row r="155" spans="1:14" x14ac:dyDescent="0.25">
      <c r="A155" s="4"/>
      <c r="B155" s="4"/>
      <c r="C155" s="4"/>
      <c r="D155" s="4"/>
      <c r="E155" s="4"/>
      <c r="F155" s="43"/>
      <c r="G155" s="4"/>
      <c r="H155" s="4"/>
      <c r="I155" s="4"/>
      <c r="J155" s="18"/>
      <c r="K155" s="4"/>
      <c r="L155" s="34"/>
    </row>
    <row r="156" spans="1:14" x14ac:dyDescent="0.25">
      <c r="A156" s="4"/>
      <c r="B156" s="4"/>
      <c r="C156" s="4"/>
      <c r="D156" s="4"/>
      <c r="E156" s="4"/>
      <c r="F156" s="43"/>
      <c r="G156" s="4"/>
      <c r="H156" s="4"/>
      <c r="I156" s="4"/>
      <c r="J156" s="18"/>
      <c r="K156" s="4"/>
      <c r="L156" s="34"/>
    </row>
    <row r="157" spans="1:14" x14ac:dyDescent="0.25">
      <c r="A157" s="4"/>
      <c r="B157" s="4"/>
      <c r="C157" s="4"/>
      <c r="D157" s="4"/>
      <c r="E157" s="4"/>
      <c r="F157" s="43"/>
      <c r="G157" s="4"/>
      <c r="H157" s="4"/>
      <c r="I157" s="4"/>
      <c r="J157" s="18"/>
      <c r="K157" s="4"/>
      <c r="L157" s="34"/>
    </row>
    <row r="158" spans="1:14" x14ac:dyDescent="0.25">
      <c r="A158" s="4"/>
      <c r="B158" s="4"/>
      <c r="C158" s="4"/>
      <c r="D158" s="4"/>
      <c r="E158" s="4"/>
      <c r="F158" s="43"/>
      <c r="G158" s="4"/>
      <c r="H158" s="4"/>
      <c r="I158" s="4"/>
      <c r="J158" s="18"/>
      <c r="K158" s="4"/>
      <c r="L158" s="34"/>
    </row>
    <row r="159" spans="1:14" x14ac:dyDescent="0.25">
      <c r="A159" s="4"/>
      <c r="B159" s="4"/>
      <c r="C159" s="4"/>
      <c r="D159" s="4"/>
      <c r="E159" s="4"/>
      <c r="F159" s="43"/>
      <c r="G159" s="4"/>
      <c r="H159" s="4"/>
      <c r="I159" s="4"/>
      <c r="J159" s="18"/>
      <c r="K159" s="4"/>
      <c r="L159" s="34"/>
    </row>
    <row r="160" spans="1:14" x14ac:dyDescent="0.25">
      <c r="A160" s="4"/>
      <c r="B160" s="4"/>
      <c r="C160" s="4"/>
      <c r="D160" s="4"/>
      <c r="E160" s="4"/>
      <c r="F160" s="43"/>
      <c r="G160" s="4"/>
      <c r="H160" s="4"/>
      <c r="I160" s="4"/>
      <c r="J160" s="18"/>
      <c r="K160" s="4"/>
      <c r="L160" s="34"/>
    </row>
    <row r="161" spans="1:12" x14ac:dyDescent="0.25">
      <c r="A161" s="4"/>
      <c r="B161" s="4"/>
      <c r="C161" s="4"/>
      <c r="D161" s="4"/>
      <c r="E161" s="4"/>
      <c r="F161" s="43"/>
      <c r="G161" s="4"/>
      <c r="H161" s="4"/>
      <c r="I161" s="4"/>
      <c r="J161" s="18"/>
      <c r="K161" s="4"/>
      <c r="L161" s="34"/>
    </row>
    <row r="162" spans="1:12" x14ac:dyDescent="0.25">
      <c r="A162" s="4"/>
      <c r="B162" s="4"/>
      <c r="C162" s="4"/>
      <c r="D162" s="4"/>
      <c r="E162" s="4"/>
      <c r="F162" s="43"/>
      <c r="G162" s="4"/>
      <c r="H162" s="4"/>
      <c r="I162" s="4"/>
      <c r="J162" s="18"/>
      <c r="K162" s="4"/>
      <c r="L162" s="34"/>
    </row>
    <row r="163" spans="1:12" x14ac:dyDescent="0.25">
      <c r="A163" s="4"/>
      <c r="B163" s="4"/>
      <c r="C163" s="4"/>
      <c r="D163" s="4"/>
      <c r="E163" s="4"/>
      <c r="F163" s="43"/>
      <c r="G163" s="4"/>
      <c r="H163" s="4"/>
      <c r="I163" s="4"/>
      <c r="J163" s="18"/>
      <c r="K163" s="4"/>
      <c r="L163" s="34"/>
    </row>
    <row r="164" spans="1:12" x14ac:dyDescent="0.25">
      <c r="A164" s="4"/>
      <c r="B164" s="4"/>
      <c r="C164" s="4"/>
      <c r="D164" s="4"/>
      <c r="E164" s="4"/>
      <c r="F164" s="43"/>
      <c r="G164" s="4"/>
      <c r="H164" s="4"/>
      <c r="I164" s="4"/>
      <c r="J164" s="18"/>
      <c r="K164" s="4"/>
      <c r="L164" s="34"/>
    </row>
    <row r="165" spans="1:12" x14ac:dyDescent="0.25">
      <c r="A165" s="4"/>
      <c r="B165" s="4"/>
      <c r="C165" s="4"/>
      <c r="D165" s="4"/>
      <c r="E165" s="4"/>
      <c r="F165" s="43"/>
      <c r="G165" s="4"/>
      <c r="H165" s="4"/>
      <c r="I165" s="4"/>
      <c r="J165" s="18"/>
      <c r="K165" s="4"/>
      <c r="L165" s="34"/>
    </row>
    <row r="166" spans="1:12" x14ac:dyDescent="0.25">
      <c r="A166" s="4"/>
      <c r="B166" s="4"/>
      <c r="C166" s="4"/>
      <c r="D166" s="4"/>
      <c r="E166" s="4"/>
      <c r="F166" s="43"/>
      <c r="G166" s="4"/>
      <c r="H166" s="4"/>
      <c r="I166" s="4"/>
      <c r="J166" s="18"/>
      <c r="K166" s="4"/>
      <c r="L166" s="34"/>
    </row>
    <row r="167" spans="1:12" x14ac:dyDescent="0.25">
      <c r="A167" s="4"/>
      <c r="B167" s="4"/>
      <c r="C167" s="4"/>
      <c r="D167" s="4"/>
      <c r="E167" s="4"/>
      <c r="F167" s="43"/>
      <c r="G167" s="4"/>
      <c r="H167" s="4"/>
      <c r="I167" s="4"/>
      <c r="J167" s="18"/>
      <c r="K167" s="4"/>
      <c r="L167" s="34"/>
    </row>
  </sheetData>
  <sheetProtection algorithmName="SHA-512" hashValue="51w/blSjUwhcIvlWjumhqRuOvs2V/OPmLwWAlfyMx7szIbkW8Sknw25/ULS1Ey94R1QcpPzRFGv08uZwqftOag==" saltValue="RDg0wkg1c2XBdVtX75Szwg==" spinCount="100000" sheet="1" objects="1" scenarios="1"/>
  <autoFilter ref="A2:K2"/>
  <mergeCells count="103">
    <mergeCell ref="I131:I134"/>
    <mergeCell ref="J131:J134"/>
    <mergeCell ref="K131:K134"/>
    <mergeCell ref="L131:L134"/>
    <mergeCell ref="B131:B134"/>
    <mergeCell ref="C131:C134"/>
    <mergeCell ref="D131:D134"/>
    <mergeCell ref="E131:E134"/>
    <mergeCell ref="F131:F134"/>
    <mergeCell ref="I122:I128"/>
    <mergeCell ref="I87:I93"/>
    <mergeCell ref="B87:B93"/>
    <mergeCell ref="C87:C93"/>
    <mergeCell ref="D87:D93"/>
    <mergeCell ref="E87:E93"/>
    <mergeCell ref="F87:F93"/>
    <mergeCell ref="I112:I121"/>
    <mergeCell ref="B122:B128"/>
    <mergeCell ref="C122:C128"/>
    <mergeCell ref="D122:D128"/>
    <mergeCell ref="E122:E128"/>
    <mergeCell ref="F122:F128"/>
    <mergeCell ref="B112:B121"/>
    <mergeCell ref="C112:C121"/>
    <mergeCell ref="D112:D121"/>
    <mergeCell ref="E112:E121"/>
    <mergeCell ref="F112:F121"/>
    <mergeCell ref="I23:I25"/>
    <mergeCell ref="J23:J25"/>
    <mergeCell ref="K23:K25"/>
    <mergeCell ref="L23:L25"/>
    <mergeCell ref="L27:L28"/>
    <mergeCell ref="A110:A111"/>
    <mergeCell ref="B110:B111"/>
    <mergeCell ref="C110:C111"/>
    <mergeCell ref="D110:D111"/>
    <mergeCell ref="E110:E111"/>
    <mergeCell ref="F44:F57"/>
    <mergeCell ref="I44:I57"/>
    <mergeCell ref="J44:J57"/>
    <mergeCell ref="A94:A96"/>
    <mergeCell ref="B94:B96"/>
    <mergeCell ref="I30:I43"/>
    <mergeCell ref="J30:J43"/>
    <mergeCell ref="K30:K43"/>
    <mergeCell ref="E44:E57"/>
    <mergeCell ref="L112:L121"/>
    <mergeCell ref="F110:F111"/>
    <mergeCell ref="J87:J93"/>
    <mergeCell ref="K87:K93"/>
    <mergeCell ref="L87:L93"/>
    <mergeCell ref="J112:J121"/>
    <mergeCell ref="K5:K22"/>
    <mergeCell ref="L5:L22"/>
    <mergeCell ref="C5:C21"/>
    <mergeCell ref="D5:D22"/>
    <mergeCell ref="E5:E22"/>
    <mergeCell ref="F5:F22"/>
    <mergeCell ref="I5:I22"/>
    <mergeCell ref="J5:J22"/>
    <mergeCell ref="C94:C96"/>
    <mergeCell ref="D94:D96"/>
    <mergeCell ref="L94:L96"/>
    <mergeCell ref="K94:K96"/>
    <mergeCell ref="J94:J96"/>
    <mergeCell ref="I94:I96"/>
    <mergeCell ref="E94:E96"/>
    <mergeCell ref="F94:F96"/>
    <mergeCell ref="E30:E43"/>
    <mergeCell ref="F30:F43"/>
    <mergeCell ref="B5:B22"/>
    <mergeCell ref="B30:B43"/>
    <mergeCell ref="C30:C43"/>
    <mergeCell ref="D30:D43"/>
    <mergeCell ref="B44:B57"/>
    <mergeCell ref="C44:C57"/>
    <mergeCell ref="D44:D57"/>
    <mergeCell ref="B27:B28"/>
    <mergeCell ref="C27:C28"/>
    <mergeCell ref="J122:J128"/>
    <mergeCell ref="K122:K128"/>
    <mergeCell ref="L122:L128"/>
    <mergeCell ref="A23:A25"/>
    <mergeCell ref="B23:B25"/>
    <mergeCell ref="C23:C25"/>
    <mergeCell ref="D23:D25"/>
    <mergeCell ref="E23:E25"/>
    <mergeCell ref="B99:B104"/>
    <mergeCell ref="C99:C104"/>
    <mergeCell ref="D99:D104"/>
    <mergeCell ref="E99:E104"/>
    <mergeCell ref="F99:F104"/>
    <mergeCell ref="F27:F28"/>
    <mergeCell ref="I27:I28"/>
    <mergeCell ref="J99:J104"/>
    <mergeCell ref="K99:K104"/>
    <mergeCell ref="L99:L104"/>
    <mergeCell ref="K44:K57"/>
    <mergeCell ref="J27:J28"/>
    <mergeCell ref="K27:K28"/>
    <mergeCell ref="L44:L57"/>
    <mergeCell ref="L30:L43"/>
    <mergeCell ref="I99:I10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ბიუჯეტი</vt:lpstr>
      <vt:lpstr>ვაუჩერი</vt:lpstr>
      <vt:lpstr>სპეცის ხელშეკრულებები</vt:lpstr>
      <vt:lpstr>'სპეცის ხელშეკრულებები'!_FilterDatabase</vt:lpstr>
      <vt:lpstr>ბიუჯეტი!Print_Area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man21</dc:creator>
  <cp:lastModifiedBy>tamar kvinikadze</cp:lastModifiedBy>
  <cp:lastPrinted>2014-11-21T12:08:39Z</cp:lastPrinted>
  <dcterms:created xsi:type="dcterms:W3CDTF">2011-07-28T08:02:06Z</dcterms:created>
  <dcterms:modified xsi:type="dcterms:W3CDTF">2015-01-30T07:13:04Z</dcterms:modified>
</cp:coreProperties>
</file>